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charts/chart8.xml" ContentType="application/vnd.openxmlformats-officedocument.drawingml.chart+xml"/>
  <Override PartName="/xl/drawings/drawing10.xml" ContentType="application/vnd.openxmlformats-officedocument.drawing+xml"/>
  <Override PartName="/xl/charts/chart9.xml" ContentType="application/vnd.openxmlformats-officedocument.drawingml.chart+xml"/>
  <Override PartName="/xl/drawings/drawing11.xml" ContentType="application/vnd.openxmlformats-officedocument.drawing+xml"/>
  <Override PartName="/xl/charts/chart10.xml" ContentType="application/vnd.openxmlformats-officedocument.drawingml.chart+xml"/>
  <Override PartName="/xl/drawings/drawing12.xml" ContentType="application/vnd.openxmlformats-officedocument.drawing+xml"/>
  <Override PartName="/xl/charts/chart11.xml" ContentType="application/vnd.openxmlformats-officedocument.drawingml.chart+xml"/>
  <Override PartName="/xl/drawings/drawing13.xml" ContentType="application/vnd.openxmlformats-officedocument.drawing+xml"/>
  <Override PartName="/xl/charts/chart12.xml" ContentType="application/vnd.openxmlformats-officedocument.drawingml.chart+xml"/>
  <Override PartName="/xl/drawings/drawing14.xml" ContentType="application/vnd.openxmlformats-officedocument.drawing+xml"/>
  <Override PartName="/xl/charts/chart13.xml" ContentType="application/vnd.openxmlformats-officedocument.drawingml.chart+xml"/>
  <Override PartName="/xl/drawings/drawing15.xml" ContentType="application/vnd.openxmlformats-officedocument.drawing+xml"/>
  <Override PartName="/xl/charts/chart14.xml" ContentType="application/vnd.openxmlformats-officedocument.drawingml.chart+xml"/>
  <Override PartName="/xl/drawings/drawing16.xml" ContentType="application/vnd.openxmlformats-officedocument.drawing+xml"/>
  <Override PartName="/xl/charts/chart15.xml" ContentType="application/vnd.openxmlformats-officedocument.drawingml.chart+xml"/>
  <Override PartName="/xl/drawings/drawing17.xml" ContentType="application/vnd.openxmlformats-officedocument.drawing+xml"/>
  <Override PartName="/xl/charts/chart16.xml" ContentType="application/vnd.openxmlformats-officedocument.drawingml.chart+xml"/>
  <Override PartName="/xl/drawings/drawing18.xml" ContentType="application/vnd.openxmlformats-officedocument.drawing+xml"/>
  <Override PartName="/xl/charts/chart17.xml" ContentType="application/vnd.openxmlformats-officedocument.drawingml.chart+xml"/>
  <Override PartName="/xl/drawings/drawing19.xml" ContentType="application/vnd.openxmlformats-officedocument.drawing+xml"/>
  <Override PartName="/xl/charts/chart18.xml" ContentType="application/vnd.openxmlformats-officedocument.drawingml.chart+xml"/>
  <Override PartName="/xl/drawings/drawing20.xml" ContentType="application/vnd.openxmlformats-officedocument.drawing+xml"/>
  <Override PartName="/xl/charts/chart19.xml" ContentType="application/vnd.openxmlformats-officedocument.drawingml.chart+xml"/>
  <Override PartName="/xl/drawings/drawing21.xml" ContentType="application/vnd.openxmlformats-officedocument.drawing+xml"/>
  <Override PartName="/xl/charts/chart20.xml" ContentType="application/vnd.openxmlformats-officedocument.drawingml.chart+xml"/>
  <Override PartName="/xl/drawings/drawing22.xml" ContentType="application/vnd.openxmlformats-officedocument.drawing+xml"/>
  <Override PartName="/xl/charts/chart21.xml" ContentType="application/vnd.openxmlformats-officedocument.drawingml.chart+xml"/>
  <Override PartName="/xl/drawings/drawing23.xml" ContentType="application/vnd.openxmlformats-officedocument.drawing+xml"/>
  <Override PartName="/xl/comments1.xml" ContentType="application/vnd.openxmlformats-officedocument.spreadsheetml.comments+xml"/>
  <Override PartName="/xl/charts/chart2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4.xml" ContentType="application/vnd.openxmlformats-officedocument.drawing+xml"/>
  <Override PartName="/xl/charts/chart2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25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25.xml" ContentType="application/vnd.openxmlformats-officedocument.drawing+xml"/>
  <Override PartName="/xl/charts/chart26.xml" ContentType="application/vnd.openxmlformats-officedocument.drawingml.chart+xml"/>
  <Override PartName="/xl/drawings/drawing26.xml" ContentType="application/vnd.openxmlformats-officedocument.drawing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drawings/drawing27.xml" ContentType="application/vnd.openxmlformats-officedocument.drawing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drawings/drawing28.xml" ContentType="application/vnd.openxmlformats-officedocument.drawing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morenosm\Desktop\SGC 2022\SGC\PROCESOS DE APOYO\130 DIRECCION ADMINISTRATIVA Y FINANCIERA -GAF\8 SGSST\P1 SGSST\"/>
    </mc:Choice>
  </mc:AlternateContent>
  <xr:revisionPtr revIDLastSave="0" documentId="13_ncr:1_{479070C0-20CF-47BC-AF75-92337E86A5E5}" xr6:coauthVersionLast="47" xr6:coauthVersionMax="47" xr10:uidLastSave="{00000000-0000-0000-0000-000000000000}"/>
  <bookViews>
    <workbookView xWindow="1125" yWindow="1125" windowWidth="11730" windowHeight="11475" tabRatio="801" firstSheet="24" activeTab="27" xr2:uid="{00000000-000D-0000-FFFF-FFFF00000000}"/>
  </bookViews>
  <sheets>
    <sheet name="      VER   EJEMPLO    " sheetId="27" state="hidden" r:id="rId1"/>
    <sheet name="Cumplimiento Estructura SG-SST" sheetId="48" r:id="rId2"/>
    <sheet name="Cumplimiento Ind Estruc SG-SST" sheetId="60" r:id="rId3"/>
    <sheet name="Autoevaluación SG-SST" sheetId="50" r:id="rId4"/>
    <sheet name="Ejecución Plan de Trabajo" sheetId="61" r:id="rId5"/>
    <sheet name="Ejecución Plan de Capacitación" sheetId="49" r:id="rId6"/>
    <sheet name="Intervención Peligros y Riesgos" sheetId="51" r:id="rId7"/>
    <sheet name="Evaluación Condiciones de Salud" sheetId="52" r:id="rId8"/>
    <sheet name="Ejecución de AP,AC y de Mejora" sheetId="53" r:id="rId9"/>
    <sheet name="PVE Acordes a Condiciones Salud" sheetId="54" r:id="rId10"/>
    <sheet name="Investigación Incidentes,AT,EL" sheetId="55" r:id="rId11"/>
    <sheet name="Simulacros" sheetId="56" r:id="rId12"/>
    <sheet name="Conservación de Documentos" sheetId="57" r:id="rId13"/>
    <sheet name="Cumplimiento Legal" sheetId="8" r:id="rId14"/>
    <sheet name="Cumplimiento Objetivos" sheetId="58" r:id="rId15"/>
    <sheet name="Cumplimiento Plan de Trabajo" sheetId="59" r:id="rId16"/>
    <sheet name="Evaluación NO Conformidades PT" sheetId="44" r:id="rId17"/>
    <sheet name="Evaluación Acciones CO,PR,ME" sheetId="45" r:id="rId18"/>
    <sheet name="Cumplimiento de los PVE" sheetId="41" r:id="rId19"/>
    <sheet name="Análisis de Estadísticas" sheetId="42" r:id="rId20"/>
    <sheet name="Análisis de Resultados CT a PG" sheetId="46" r:id="rId21"/>
    <sheet name="Cumplimiento de Mediciones AO" sheetId="47" r:id="rId22"/>
    <sheet name="SEVERIDAD" sheetId="62" r:id="rId23"/>
    <sheet name="FRECUENCIA" sheetId="63" r:id="rId24"/>
    <sheet name="MORTALIDAD" sheetId="64" r:id="rId25"/>
    <sheet name="PREVALENCIA" sheetId="65" r:id="rId26"/>
    <sheet name="INCIDENCIA" sheetId="66" r:id="rId27"/>
    <sheet name="AUSENTISMO" sheetId="67" r:id="rId28"/>
  </sheets>
  <externalReferences>
    <externalReference r:id="rId29"/>
    <externalReference r:id="rId30"/>
  </externalReferenc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7" i="45" l="1"/>
  <c r="E22" i="64" l="1"/>
  <c r="C22" i="64"/>
  <c r="H22" i="64" s="1"/>
  <c r="E21" i="64"/>
  <c r="M54" i="62"/>
  <c r="M53" i="62"/>
  <c r="M52" i="62"/>
  <c r="E54" i="62"/>
  <c r="F34" i="62" s="1"/>
  <c r="E53" i="62"/>
  <c r="F33" i="62" s="1"/>
  <c r="E52" i="62"/>
  <c r="F32" i="62" s="1"/>
  <c r="L53" i="62"/>
  <c r="D33" i="62" s="1"/>
  <c r="H33" i="62" s="1"/>
  <c r="I54" i="62"/>
  <c r="I53" i="62"/>
  <c r="I52" i="62"/>
  <c r="L52" i="62"/>
  <c r="D32" i="62" s="1"/>
  <c r="H32" i="62" s="1"/>
  <c r="C53" i="62" l="1"/>
  <c r="C52" i="62"/>
  <c r="F22" i="64"/>
  <c r="M51" i="62"/>
  <c r="L51" i="62"/>
  <c r="I51" i="62"/>
  <c r="E31" i="67" s="1"/>
  <c r="E51" i="62"/>
  <c r="F31" i="62" s="1"/>
  <c r="E32" i="67"/>
  <c r="E33" i="67"/>
  <c r="E34" i="67"/>
  <c r="C32" i="67"/>
  <c r="C33" i="67"/>
  <c r="E22" i="67"/>
  <c r="C22" i="67"/>
  <c r="C20" i="66"/>
  <c r="C21" i="66"/>
  <c r="C23" i="66"/>
  <c r="G23" i="66" s="1"/>
  <c r="E22" i="66"/>
  <c r="C22" i="66"/>
  <c r="C21" i="65"/>
  <c r="G21" i="65" s="1"/>
  <c r="C23" i="65"/>
  <c r="G23" i="65" s="1"/>
  <c r="C20" i="65"/>
  <c r="C19" i="65"/>
  <c r="E22" i="65"/>
  <c r="C22" i="65"/>
  <c r="E18" i="65"/>
  <c r="C21" i="64"/>
  <c r="H21" i="64" s="1"/>
  <c r="C20" i="64"/>
  <c r="F20" i="64" s="1"/>
  <c r="E20" i="64"/>
  <c r="C19" i="64"/>
  <c r="H19" i="64" s="1"/>
  <c r="E18" i="64"/>
  <c r="E48" i="62"/>
  <c r="F28" i="63" s="1"/>
  <c r="H28" i="63" s="1"/>
  <c r="D25" i="63"/>
  <c r="H25" i="63"/>
  <c r="D26" i="63"/>
  <c r="H26" i="63"/>
  <c r="D27" i="63"/>
  <c r="H27" i="63"/>
  <c r="D28" i="63"/>
  <c r="D29" i="63"/>
  <c r="H29" i="63" s="1"/>
  <c r="D30" i="63"/>
  <c r="H30" i="63" s="1"/>
  <c r="D31" i="63"/>
  <c r="H31" i="63" s="1"/>
  <c r="D32" i="63"/>
  <c r="H32" i="63" s="1"/>
  <c r="D33" i="63"/>
  <c r="H33" i="63" s="1"/>
  <c r="D34" i="63"/>
  <c r="E45" i="62"/>
  <c r="F25" i="63" s="1"/>
  <c r="E46" i="62"/>
  <c r="F26" i="62" s="1"/>
  <c r="E47" i="62"/>
  <c r="F27" i="62" s="1"/>
  <c r="E49" i="62"/>
  <c r="F29" i="63" s="1"/>
  <c r="E50" i="62"/>
  <c r="F30" i="63" s="1"/>
  <c r="F32" i="63"/>
  <c r="F33" i="63"/>
  <c r="F34" i="63"/>
  <c r="H34" i="63" s="1"/>
  <c r="E44" i="62"/>
  <c r="F24" i="63" s="1"/>
  <c r="D24" i="63"/>
  <c r="H24" i="63"/>
  <c r="E43" i="62"/>
  <c r="F23" i="63" s="1"/>
  <c r="L44" i="62"/>
  <c r="D24" i="62" s="1"/>
  <c r="H24" i="62" s="1"/>
  <c r="L45" i="62"/>
  <c r="L46" i="62"/>
  <c r="L47" i="62"/>
  <c r="L48" i="62"/>
  <c r="D28" i="62" s="1"/>
  <c r="H28" i="62" s="1"/>
  <c r="L49" i="62"/>
  <c r="D29" i="62" s="1"/>
  <c r="H29" i="62" s="1"/>
  <c r="L50" i="62"/>
  <c r="D30" i="62" s="1"/>
  <c r="H30" i="62" s="1"/>
  <c r="L43" i="62"/>
  <c r="D23" i="63"/>
  <c r="H23" i="63" s="1"/>
  <c r="F22" i="63"/>
  <c r="D22" i="63"/>
  <c r="D21" i="63"/>
  <c r="M50" i="62"/>
  <c r="I50" i="62"/>
  <c r="E30" i="67" s="1"/>
  <c r="M49" i="62"/>
  <c r="I49" i="62"/>
  <c r="E29" i="67" s="1"/>
  <c r="I48" i="62"/>
  <c r="E28" i="67" s="1"/>
  <c r="M47" i="62"/>
  <c r="I47" i="62"/>
  <c r="E27" i="67" s="1"/>
  <c r="B49" i="62"/>
  <c r="B50" i="62"/>
  <c r="B51" i="62"/>
  <c r="B52" i="62"/>
  <c r="B53" i="62"/>
  <c r="B54" i="62"/>
  <c r="M46" i="62"/>
  <c r="M45" i="62"/>
  <c r="I46" i="62"/>
  <c r="I45" i="62"/>
  <c r="E25" i="67" s="1"/>
  <c r="M44" i="62"/>
  <c r="I44" i="62"/>
  <c r="M43" i="62"/>
  <c r="I43" i="62"/>
  <c r="B42" i="62"/>
  <c r="B43" i="62"/>
  <c r="B44" i="62"/>
  <c r="B45" i="62"/>
  <c r="B46" i="62"/>
  <c r="B47" i="62"/>
  <c r="B48" i="62"/>
  <c r="C39" i="62"/>
  <c r="C40" i="62"/>
  <c r="F20" i="62" s="1"/>
  <c r="F22" i="62"/>
  <c r="D22" i="62"/>
  <c r="B41" i="62"/>
  <c r="M41" i="62"/>
  <c r="L41" i="62"/>
  <c r="D21" i="62" s="1"/>
  <c r="I41" i="62"/>
  <c r="E41" i="62"/>
  <c r="E21" i="65" s="1"/>
  <c r="C20" i="67"/>
  <c r="I20" i="67" s="1"/>
  <c r="F19" i="64"/>
  <c r="D19" i="62"/>
  <c r="G21" i="66"/>
  <c r="F21" i="64"/>
  <c r="J19" i="62"/>
  <c r="J21" i="63"/>
  <c r="D20" i="62"/>
  <c r="H20" i="62" s="1"/>
  <c r="G18" i="47"/>
  <c r="G19" i="47"/>
  <c r="G20" i="47"/>
  <c r="G21" i="47"/>
  <c r="G22" i="47"/>
  <c r="G18" i="46"/>
  <c r="G19" i="46"/>
  <c r="G20" i="46"/>
  <c r="G21" i="46"/>
  <c r="G22" i="46"/>
  <c r="G17" i="46"/>
  <c r="I19" i="55"/>
  <c r="I20" i="55"/>
  <c r="I21" i="55"/>
  <c r="I22" i="55"/>
  <c r="I18" i="42"/>
  <c r="I19" i="42"/>
  <c r="I20" i="42"/>
  <c r="I21" i="42"/>
  <c r="I22" i="42"/>
  <c r="G18" i="42"/>
  <c r="G19" i="42"/>
  <c r="G20" i="42"/>
  <c r="G21" i="42"/>
  <c r="G22" i="42"/>
  <c r="G18" i="41"/>
  <c r="G19" i="41"/>
  <c r="G20" i="41"/>
  <c r="G21" i="41"/>
  <c r="G22" i="41"/>
  <c r="G18" i="45"/>
  <c r="G19" i="45"/>
  <c r="G20" i="45"/>
  <c r="G21" i="45"/>
  <c r="G22" i="45"/>
  <c r="G19" i="44"/>
  <c r="G20" i="44"/>
  <c r="G21" i="44"/>
  <c r="G22" i="44"/>
  <c r="G18" i="59"/>
  <c r="G19" i="59"/>
  <c r="G20" i="59"/>
  <c r="G21" i="59"/>
  <c r="G22" i="59"/>
  <c r="G19" i="58"/>
  <c r="G20" i="58"/>
  <c r="G21" i="58"/>
  <c r="G22" i="58"/>
  <c r="G18" i="8"/>
  <c r="G19" i="8"/>
  <c r="G20" i="8"/>
  <c r="G21" i="8"/>
  <c r="G22" i="8"/>
  <c r="G19" i="57"/>
  <c r="G20" i="57"/>
  <c r="G21" i="57"/>
  <c r="G22" i="57"/>
  <c r="G19" i="56"/>
  <c r="G20" i="56"/>
  <c r="G21" i="56"/>
  <c r="G22" i="56"/>
  <c r="G19" i="55"/>
  <c r="G20" i="55"/>
  <c r="G21" i="55"/>
  <c r="G22" i="55"/>
  <c r="G19" i="54"/>
  <c r="G20" i="54"/>
  <c r="G21" i="54"/>
  <c r="G22" i="54"/>
  <c r="G17" i="54"/>
  <c r="G18" i="53"/>
  <c r="G19" i="53"/>
  <c r="G20" i="53"/>
  <c r="G21" i="53"/>
  <c r="G22" i="53"/>
  <c r="G17" i="53"/>
  <c r="G19" i="52"/>
  <c r="G20" i="52"/>
  <c r="G21" i="52"/>
  <c r="G22" i="52"/>
  <c r="G19" i="51"/>
  <c r="G20" i="51"/>
  <c r="G21" i="51"/>
  <c r="G22" i="51"/>
  <c r="G18" i="51"/>
  <c r="G17" i="51"/>
  <c r="I17" i="51"/>
  <c r="G18" i="49"/>
  <c r="G19" i="49"/>
  <c r="G20" i="49"/>
  <c r="G21" i="49"/>
  <c r="G22" i="49"/>
  <c r="G18" i="61"/>
  <c r="G19" i="61"/>
  <c r="G20" i="61"/>
  <c r="G21" i="61"/>
  <c r="G22" i="61"/>
  <c r="G22" i="50"/>
  <c r="G21" i="50"/>
  <c r="G20" i="50"/>
  <c r="G19" i="50"/>
  <c r="G22" i="48"/>
  <c r="G21" i="48"/>
  <c r="G20" i="48"/>
  <c r="G19" i="48"/>
  <c r="G18" i="50"/>
  <c r="G17" i="50"/>
  <c r="I17" i="55"/>
  <c r="G18" i="56"/>
  <c r="G17" i="56"/>
  <c r="G18" i="57"/>
  <c r="G17" i="57"/>
  <c r="G17" i="8"/>
  <c r="G18" i="58"/>
  <c r="G17" i="58"/>
  <c r="G18" i="44"/>
  <c r="G17" i="44"/>
  <c r="I18" i="55"/>
  <c r="G18" i="55"/>
  <c r="G17" i="55"/>
  <c r="G18" i="54"/>
  <c r="I17" i="54"/>
  <c r="I17" i="53"/>
  <c r="G18" i="52"/>
  <c r="G17" i="49"/>
  <c r="J20" i="62"/>
  <c r="G18" i="48"/>
  <c r="E17" i="42"/>
  <c r="I17" i="42" s="1"/>
  <c r="C19" i="66"/>
  <c r="G19" i="66" s="1"/>
  <c r="G20" i="65"/>
  <c r="G19" i="65"/>
  <c r="E19" i="64"/>
  <c r="D20" i="63"/>
  <c r="D19" i="63"/>
  <c r="J19" i="63" s="1"/>
  <c r="H20" i="63"/>
  <c r="J20" i="63"/>
  <c r="C19" i="67"/>
  <c r="E20" i="67"/>
  <c r="E19" i="67"/>
  <c r="E20" i="66"/>
  <c r="E19" i="66"/>
  <c r="E19" i="65"/>
  <c r="G20" i="66"/>
  <c r="E20" i="65"/>
  <c r="B40" i="62"/>
  <c r="B39" i="62"/>
  <c r="F20" i="63"/>
  <c r="F19" i="62"/>
  <c r="H19" i="62"/>
  <c r="F19" i="63"/>
  <c r="H19" i="63"/>
  <c r="E16" i="44"/>
  <c r="C16" i="44"/>
  <c r="E16" i="59"/>
  <c r="C16" i="59"/>
  <c r="E16" i="58"/>
  <c r="C16" i="58"/>
  <c r="E16" i="8"/>
  <c r="C16" i="8"/>
  <c r="E18" i="67"/>
  <c r="C18" i="67"/>
  <c r="E18" i="66"/>
  <c r="C18" i="66"/>
  <c r="C18" i="65"/>
  <c r="C18" i="64"/>
  <c r="F18" i="63"/>
  <c r="D18" i="63"/>
  <c r="F18" i="62"/>
  <c r="D18" i="62"/>
  <c r="E16" i="61"/>
  <c r="C16" i="61"/>
  <c r="D4" i="60"/>
  <c r="E16" i="57"/>
  <c r="C16" i="57"/>
  <c r="E16" i="56"/>
  <c r="C16" i="56"/>
  <c r="E16" i="55"/>
  <c r="C16" i="55"/>
  <c r="E16" i="54"/>
  <c r="C16" i="54"/>
  <c r="E16" i="53"/>
  <c r="C16" i="53"/>
  <c r="G17" i="52"/>
  <c r="E16" i="52"/>
  <c r="C16" i="52"/>
  <c r="E16" i="51"/>
  <c r="C16" i="51"/>
  <c r="E16" i="50"/>
  <c r="C16" i="50"/>
  <c r="E16" i="49"/>
  <c r="C16" i="49"/>
  <c r="G17" i="48"/>
  <c r="E16" i="48"/>
  <c r="C16" i="48"/>
  <c r="G17" i="47"/>
  <c r="E16" i="47"/>
  <c r="C16" i="47"/>
  <c r="E16" i="46"/>
  <c r="C16" i="46"/>
  <c r="E16" i="45"/>
  <c r="C16" i="45"/>
  <c r="E16" i="42"/>
  <c r="C16" i="42"/>
  <c r="G17" i="41"/>
  <c r="E16" i="41"/>
  <c r="C16" i="41"/>
  <c r="G18" i="27"/>
  <c r="G17" i="27"/>
  <c r="M48" i="62"/>
  <c r="D26" i="62"/>
  <c r="H26" i="62" s="1"/>
  <c r="G17" i="42" l="1"/>
  <c r="G19" i="67"/>
  <c r="C23" i="67"/>
  <c r="G33" i="67"/>
  <c r="G32" i="67"/>
  <c r="H20" i="64"/>
  <c r="C46" i="62"/>
  <c r="F31" i="63"/>
  <c r="G17" i="59"/>
  <c r="C28" i="67"/>
  <c r="G28" i="67" s="1"/>
  <c r="D23" i="62"/>
  <c r="H23" i="62" s="1"/>
  <c r="F24" i="62"/>
  <c r="F30" i="62"/>
  <c r="F25" i="62"/>
  <c r="G20" i="67"/>
  <c r="I19" i="67"/>
  <c r="F28" i="62"/>
  <c r="G17" i="61"/>
  <c r="C51" i="62"/>
  <c r="C44" i="62"/>
  <c r="C26" i="67"/>
  <c r="C21" i="67"/>
  <c r="I21" i="67" s="1"/>
  <c r="C24" i="67"/>
  <c r="E21" i="66"/>
  <c r="E26" i="67"/>
  <c r="C27" i="67"/>
  <c r="G27" i="67" s="1"/>
  <c r="C25" i="67"/>
  <c r="G25" i="67" s="1"/>
  <c r="C49" i="62"/>
  <c r="C50" i="62"/>
  <c r="F26" i="63"/>
  <c r="C30" i="67"/>
  <c r="G30" i="67" s="1"/>
  <c r="C31" i="67"/>
  <c r="G31" i="67" s="1"/>
  <c r="F23" i="62"/>
  <c r="F29" i="62"/>
  <c r="D31" i="62"/>
  <c r="H31" i="62" s="1"/>
  <c r="C43" i="62"/>
  <c r="C47" i="62"/>
  <c r="D27" i="62"/>
  <c r="H27" i="62" s="1"/>
  <c r="C41" i="62"/>
  <c r="F21" i="63" s="1"/>
  <c r="H21" i="63" s="1"/>
  <c r="D25" i="62"/>
  <c r="H25" i="62" s="1"/>
  <c r="J21" i="62"/>
  <c r="C45" i="62"/>
  <c r="E21" i="67"/>
  <c r="E23" i="67"/>
  <c r="F27" i="63"/>
  <c r="C48" i="62"/>
  <c r="C29" i="67"/>
  <c r="G29" i="67" s="1"/>
  <c r="E24" i="67"/>
  <c r="G23" i="67" l="1"/>
  <c r="G24" i="67"/>
  <c r="G26" i="67"/>
  <c r="G21" i="67"/>
  <c r="F21" i="62"/>
  <c r="H21" i="62" s="1"/>
  <c r="L54" i="62" l="1"/>
  <c r="C34" i="67" l="1"/>
  <c r="G34" i="67" s="1"/>
  <c r="D34" i="62"/>
  <c r="H34" i="62" s="1"/>
  <c r="C54" i="62"/>
  <c r="E23" i="65"/>
  <c r="E23" i="6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Carlos A. Bautista Mantilla</author>
  </authors>
  <commentList>
    <comment ref="N41" authorId="0" shapeId="0" xr:uid="{00000000-0006-0000-1600-000001000000}">
      <text>
        <r>
          <rPr>
            <sz val="11"/>
            <color indexed="81"/>
            <rFont val="Tahoma"/>
            <family val="2"/>
          </rPr>
          <t>JULY ALEXANDRA RANGEL MANTILLA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ALVARO AVILA BARRERA</t>
        </r>
      </text>
    </comment>
    <comment ref="L48" authorId="0" shapeId="0" xr:uid="{00000000-0006-0000-1600-000002000000}">
      <text>
        <r>
          <rPr>
            <sz val="11"/>
            <color indexed="81"/>
            <rFont val="Tahoma"/>
            <family val="2"/>
          </rPr>
          <t>No genero días de incapacidad por el incidente presentado el día del servidor público.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48" authorId="0" shapeId="0" xr:uid="{00000000-0006-0000-1600-000003000000}">
      <text>
        <r>
          <rPr>
            <sz val="9"/>
            <color indexed="81"/>
            <rFont val="Tahoma"/>
            <family val="2"/>
          </rPr>
          <t>MYRIAM PINZON HIGUERA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54" authorId="0" shapeId="0" xr:uid="{00000000-0006-0000-1600-000004000000}">
      <text>
        <r>
          <rPr>
            <sz val="11"/>
            <color indexed="81"/>
            <rFont val="Tahoma"/>
            <family val="2"/>
          </rPr>
          <t>Genero dos días de incapacidad, de los cuales solo el 24 era día laboral , asimismo el AT se presentó a las 9:50 AM.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54" authorId="0" shapeId="0" xr:uid="{00000000-0006-0000-1600-000005000000}">
      <text>
        <r>
          <rPr>
            <sz val="9"/>
            <color indexed="81"/>
            <rFont val="Tahoma"/>
            <family val="2"/>
          </rPr>
          <t>ALVARO AVILA BARRERA</t>
        </r>
      </text>
    </comment>
  </commentList>
</comments>
</file>

<file path=xl/sharedStrings.xml><?xml version="1.0" encoding="utf-8"?>
<sst xmlns="http://schemas.openxmlformats.org/spreadsheetml/2006/main" count="854" uniqueCount="222">
  <si>
    <t>FICHA TECNICA INDICADORES DE  GESTIÓN</t>
  </si>
  <si>
    <t>I.  IDENTIFICACION DEL INDICADOR</t>
  </si>
  <si>
    <t>III.  GRAFICO</t>
  </si>
  <si>
    <t>Proceso</t>
  </si>
  <si>
    <t>Objetivo de calidad</t>
  </si>
  <si>
    <t>Indicador:</t>
  </si>
  <si>
    <t>Fórmula:</t>
  </si>
  <si>
    <t>Responsable revisión:</t>
  </si>
  <si>
    <t>II.  TABLA DE DATOS</t>
  </si>
  <si>
    <t>IV.  ANALISIS</t>
  </si>
  <si>
    <t>Periodo</t>
  </si>
  <si>
    <t>Cumplimiento</t>
  </si>
  <si>
    <t>Meta</t>
  </si>
  <si>
    <t>Semestal</t>
  </si>
  <si>
    <t>1 Semestre 2014</t>
  </si>
  <si>
    <t>2 Semestre 2014</t>
  </si>
  <si>
    <t>RMC-17</t>
  </si>
  <si>
    <t xml:space="preserve"> Planear y efectuar las inversiones necesarias que le permitan a la Corporación optimizar los recursos para cumplir con los requerimientos de acreditación.</t>
  </si>
  <si>
    <t xml:space="preserve">Cumplimiento y seguimiento de los planes de mejora </t>
  </si>
  <si>
    <t xml:space="preserve">Indicadores que cumplen las metas
 ----------------------------------   X100
No. total de indicadores del sistema 
</t>
  </si>
  <si>
    <t>Frecuencia de medicion</t>
  </si>
  <si>
    <t>Representante por la dirección</t>
  </si>
  <si>
    <t>Gestion de dirección</t>
  </si>
  <si>
    <t>Indicadores que cumplen las metas</t>
  </si>
  <si>
    <t>No Total de indicadores del sistema</t>
  </si>
  <si>
    <r>
      <t xml:space="preserve">
</t>
    </r>
    <r>
      <rPr>
        <sz val="12"/>
        <color theme="9" tint="-0.499984740745262"/>
        <rFont val="Arial"/>
        <family val="2"/>
      </rPr>
      <t>E</t>
    </r>
    <r>
      <rPr>
        <b/>
        <sz val="12"/>
        <color rgb="FFFF0000"/>
        <rFont val="Arial"/>
        <family val="2"/>
      </rPr>
      <t xml:space="preserve">l cumplimiento en el primer semestre de 2014 fue del 40%   porque….
El cumplimiento en el segundo semestre de 2014 fue del 56,25%   porque….
</t>
    </r>
    <r>
      <rPr>
        <b/>
        <sz val="12"/>
        <color theme="9" tint="-0.499984740745262"/>
        <rFont val="Arial"/>
        <family val="2"/>
      </rPr>
      <t xml:space="preserve">
</t>
    </r>
  </si>
  <si>
    <t>Anual</t>
  </si>
  <si>
    <t>IV. INTERPRETACIÓN</t>
  </si>
  <si>
    <t>Fuente de información</t>
  </si>
  <si>
    <t>Resultado</t>
  </si>
  <si>
    <t>Nombre del indicador</t>
  </si>
  <si>
    <t>X</t>
  </si>
  <si>
    <t>Ficha técnica de indicadores, medición de objetivos</t>
  </si>
  <si>
    <t>Cumplimiento de los PVE</t>
  </si>
  <si>
    <t>Número de actividades ejecutadas del PVE</t>
  </si>
  <si>
    <t>Nº total de actividades del PVE</t>
  </si>
  <si>
    <t>PVE</t>
  </si>
  <si>
    <t>Cumplimiento del plan de trabajo anual</t>
  </si>
  <si>
    <t>Nº total de actividades programadas del plan de trabajo</t>
  </si>
  <si>
    <t>Plan de trabajo anual</t>
  </si>
  <si>
    <t>Nº de revisiones realizadas a los controles de peligros</t>
  </si>
  <si>
    <t>Nº de mediciones ambientales realizadas</t>
  </si>
  <si>
    <t>Nº de mediciones ambientales programadas</t>
  </si>
  <si>
    <t>Criterios de estructura exigidos en el Decreto 1072 de 2015</t>
  </si>
  <si>
    <t>Matriz de peligros</t>
  </si>
  <si>
    <t>Estructura</t>
  </si>
  <si>
    <t>Evaluación inicial</t>
  </si>
  <si>
    <t>Plan de capacitación, registros de capacitación</t>
  </si>
  <si>
    <t>Matriz de peligros, registros de intervención de peligros</t>
  </si>
  <si>
    <t>Número de trabajadores con evaluación de condiciones de salud y de trabajo</t>
  </si>
  <si>
    <t>Número total de trabajadores</t>
  </si>
  <si>
    <t>N° de PVE implementados acorde a las condiciones de salud y riesgos prioritarios</t>
  </si>
  <si>
    <t>Simulacros</t>
  </si>
  <si>
    <t>Conservación de documentos</t>
  </si>
  <si>
    <t>Autoevaluación del SG-SST</t>
  </si>
  <si>
    <t>#</t>
  </si>
  <si>
    <t>ESTRUCTURA DEL SG-SST</t>
  </si>
  <si>
    <t>CUMPLE: 1
NO CUMPLE: 0</t>
  </si>
  <si>
    <t>% CUMPLIMIENTO DE LA ESTRUCTURA</t>
  </si>
  <si>
    <t>OBJETIVOS Y METAS DE SST</t>
  </si>
  <si>
    <t>PLAN DE TRABAJO ANUAL Y CRONOGRAMA</t>
  </si>
  <si>
    <t>CONFORMACIÓN Y FUNCIONAMIENTO DEL COPASST</t>
  </si>
  <si>
    <t>DOCUMENTOS QUE SOPORTAN EL SG-SST</t>
  </si>
  <si>
    <t>PLAN DE CAPACITACIÓN EN SST</t>
  </si>
  <si>
    <t>Horas hombre trabajadas</t>
  </si>
  <si>
    <t>Trabajadores</t>
  </si>
  <si>
    <t>Horas Trabajadas</t>
  </si>
  <si>
    <t>Horas Extras</t>
  </si>
  <si>
    <t>K</t>
  </si>
  <si>
    <t>Ausentismo</t>
  </si>
  <si>
    <t xml:space="preserve">FICHA TÉCNICA DE INDICADORES DE GESTIÓN </t>
  </si>
  <si>
    <t>Frecuencia de medición</t>
  </si>
  <si>
    <t>I.  IDENTIFICACIÓN DEL INDICADOR</t>
  </si>
  <si>
    <t>Fórmula</t>
  </si>
  <si>
    <t>Personas que deben conocer el resultado</t>
  </si>
  <si>
    <t>Matriz de requisitos legales</t>
  </si>
  <si>
    <t>Administrador del indicador</t>
  </si>
  <si>
    <t>Tipo de indicador</t>
  </si>
  <si>
    <t>Responsable del SG-SST</t>
  </si>
  <si>
    <t>Total de requisitos legales de SST aplicables</t>
  </si>
  <si>
    <t>X 100</t>
  </si>
  <si>
    <t>Nº de No conformidades evaluadas</t>
  </si>
  <si>
    <t>Nº de No conformidades encontradas del plan de trabajo</t>
  </si>
  <si>
    <t>FICHA TÉCNICA DE INDICADORES DE GESTIÓN</t>
  </si>
  <si>
    <t>Nº de Acciones Correctivas, Preventivas, y de Mejora evaluadas</t>
  </si>
  <si>
    <t>Nº de Acciones Correctivas, Preventivas, y de Mejora totales</t>
  </si>
  <si>
    <t xml:space="preserve">  Número de actividades ejecutadas del plan de trabajo  </t>
  </si>
  <si>
    <t>Estado de Acciones Correctivas, Preventivas, y de Mejora</t>
  </si>
  <si>
    <t>Gerente y jefe responsable del proceso que aplique el requerimiento legal</t>
  </si>
  <si>
    <t>Gerente y jefe responsable del proceso</t>
  </si>
  <si>
    <t>Gerente, jefe responsable del proceso, COPASST y colaboradores</t>
  </si>
  <si>
    <t>Gerente, jefe responsable del proceso y COPASST</t>
  </si>
  <si>
    <t>Número de Accidentes, Incidentes, Enfermedades Laborales y Ausentismos con Análisis y Estadística</t>
  </si>
  <si>
    <t>Gerente y COPASST</t>
  </si>
  <si>
    <t>Indicadores de accidentalidad y ausentismo, investigaciones de accidentes, FURAT, incapacidades</t>
  </si>
  <si>
    <t>Número de Accidentes, Incidentes, Enfermedades Laborales y Ausentismo Ocurridos</t>
  </si>
  <si>
    <t>Cronograma y/o plan de trabajo, informe mediciones ambientales</t>
  </si>
  <si>
    <t>Requisitos legales aplicables en SST que se cumplen</t>
  </si>
  <si>
    <t>Evaluación de Acciones Correctivas, Preventivas y de Mejora</t>
  </si>
  <si>
    <t>Cumplimiento de estructura del SG-SST</t>
  </si>
  <si>
    <t>Criterios de estructura que cumple con lo exigido en el Decreto 1072 de 2015</t>
  </si>
  <si>
    <t>Check list estructura SG-SST, Decreto 1072 de 2015</t>
  </si>
  <si>
    <t>CUMPLIMIENTO DE LOS INDICADORES QUE EVALÚAN LA ESTRUCTURA DEL SG-SST</t>
  </si>
  <si>
    <t xml:space="preserve">POLÍTICA DE SST COMUNICADA </t>
  </si>
  <si>
    <t>ASIGNACIÓN DE RESPONSABILIDADES DE LOS DISTINTOS NIVELES DE LA EMPRESA FRENTE AL DESARROLLO DEL SG-SST</t>
  </si>
  <si>
    <t>LA ASIGNACIÓN DE RECURSOS HUMANOS, FÍSICOS Y FINANCIEROS REQUERIDOS PARA LA IMPLEMENTACIÓN DEL SG-SST</t>
  </si>
  <si>
    <t>DEFINICIÓN DE METODOLOGÍA EN LA IDENTIFICACIÓN DE PELIGROS, PARA EVALUAR Y CALIFICAR LOS RIESGOS, EN EL QUE SE INCLUYE UN INSTRUMENTO PARA QUE LOS TRABAJADORES REPORTEN LAS CONDICIONES DE TRABAJO PELIGROSAS</t>
  </si>
  <si>
    <t>PROCEDIMIENTO PARA EFECTUAR EL DIAGNÓSTICO DE LAS CONDICIONES DE SALUD DE LOS TRABAJADORES PARA LA DEFINICIÓN DE LAS PRIORIDADES DE CONTROL E INTERVENCIÓN</t>
  </si>
  <si>
    <t>EXISTENCIA DE UN PLAN PARA PREVENCIÓN Y ATENCIÓN DE EMERGENCIAS</t>
  </si>
  <si>
    <t>Gerente, director administrativo y financiero,  jefe oficina de planeación institucional y COPASST</t>
  </si>
  <si>
    <t>Gerente, Jefe responsable del proceso y COPASST</t>
  </si>
  <si>
    <t>Nº de actividades del plan de capacitación ejecutadas</t>
  </si>
  <si>
    <t>Nº de actividades del plan de capacitación programadas</t>
  </si>
  <si>
    <t>Exámenes ocupacionales ( Diagnostico condiciones de salud), perfil sociodemográfico y/o morbilidad sentida</t>
  </si>
  <si>
    <t>Estado de AP, AC, y de Mejora incluidas las acciones generadas en las investigaciones de los incidentes, accidentes y enfermedades laborales, así como de las acciones generadas en las inspecciones de seguridad</t>
  </si>
  <si>
    <t>PVE acorde a condiciones de salud</t>
  </si>
  <si>
    <t>Informe de condiciones de salud</t>
  </si>
  <si>
    <t>Investigación de incidentes, accidentes de trabajo y enfermedades laborales</t>
  </si>
  <si>
    <t>FURAT, FUREL, investigación de Incidentes, AT y EL</t>
  </si>
  <si>
    <t>N° de incidentes, accidentes y enfermedades laborales investigados</t>
  </si>
  <si>
    <t>Cronograma de actividades, informes de simulacro</t>
  </si>
  <si>
    <t>Gerente, brigadistas y COPASST</t>
  </si>
  <si>
    <t>N° de simulacros realizados</t>
  </si>
  <si>
    <t>N° de simulacros programados</t>
  </si>
  <si>
    <t>N° de documentos controlados del SG-SST</t>
  </si>
  <si>
    <t>Nº total de documentos del SG-SST</t>
  </si>
  <si>
    <t>Nº horas hombre trabajadas en el año</t>
  </si>
  <si>
    <t>X 240.000</t>
  </si>
  <si>
    <t>La constante K que para la NTC-3701 corresponde a 240.000 es tomada de parámetros internacionales (Norma OSHA) que corresponde así mismo aproximadamente al número de horas hombre trabajadas en una empresa de 100 trabajadores en Colombia durante un año.</t>
  </si>
  <si>
    <t>Listado maestro de documentos, hoja control de documentos, foleación de documentos</t>
  </si>
  <si>
    <t>Investigaciones de accidentes, FURAT, FUREL, incapacidades</t>
  </si>
  <si>
    <t>Año</t>
  </si>
  <si>
    <t>Ejecución de Acciones Preventivas AP, Acciones Correctivas AC, y de Mejora</t>
  </si>
  <si>
    <t>Investigaciones de accidentes, FURAT, incapacidades</t>
  </si>
  <si>
    <t xml:space="preserve">Valor indicador </t>
  </si>
  <si>
    <t>Nº de incidentes, accidentes y enfermedades laborales ocurridos en el año</t>
  </si>
  <si>
    <t>N° de Accidentes de Trabajo mortales que se presentaron en el año</t>
  </si>
  <si>
    <t>Total de Accidentes de Trabajo que se presentaron en el año</t>
  </si>
  <si>
    <t>Valor indicador</t>
  </si>
  <si>
    <t>Días Trabajados</t>
  </si>
  <si>
    <t>Estándares Mínimos</t>
  </si>
  <si>
    <t>N° de días perdidos y cargados por AT al año</t>
  </si>
  <si>
    <t>N° de casos nuevos y antiguos de Enfermedad Laboral en el año</t>
  </si>
  <si>
    <t>Promedio total de trabajadores en el año</t>
  </si>
  <si>
    <t>Número de AT que se presentaron en el año</t>
  </si>
  <si>
    <t>Número de AT mortales que se presentaron en el año</t>
  </si>
  <si>
    <t>Número de casos de Enfermedad Laboral EL</t>
  </si>
  <si>
    <t>N° de casos nuevos de Enfermedad Laboral en el año</t>
  </si>
  <si>
    <t>N° de días de ausencia por incapacidad laboral y común en el año</t>
  </si>
  <si>
    <t>N° de días de trabajo programado en el año</t>
  </si>
  <si>
    <t>Días de Ausentismo por AT</t>
  </si>
  <si>
    <t>Días de Ausentismo por enfermedad común</t>
  </si>
  <si>
    <t>Porcentaje de ejecución del plan de trabajo anual</t>
  </si>
  <si>
    <t>Porcentaje de ejecución del plan de trabajo anual establecido</t>
  </si>
  <si>
    <t>Ejecución del plan de trabajo anual</t>
  </si>
  <si>
    <t>Ejecución del plan de capacitación</t>
  </si>
  <si>
    <t>Intervención de peligros y riesgos prioritarios</t>
  </si>
  <si>
    <t>N° de peligros intervenidos</t>
  </si>
  <si>
    <t>N° de peligros identificados</t>
  </si>
  <si>
    <t>Evaluación de las condiciones de salud</t>
  </si>
  <si>
    <t>Nº de AP, AC y de Mejora ejecutadas</t>
  </si>
  <si>
    <t>N° total de AP, AC Y de Mejora establecidas</t>
  </si>
  <si>
    <t>Nº de PVE establecidos según condiciones de salud y riesgos prioritarios</t>
  </si>
  <si>
    <t>Cumplimiento legal</t>
  </si>
  <si>
    <t>Cumplimiento de objetivos</t>
  </si>
  <si>
    <t>Número total de objetivos en SST establecidos</t>
  </si>
  <si>
    <t>Número de objetivos en SST que cumplen la meta</t>
  </si>
  <si>
    <t>Evaluación No conformidades plan de trabajo</t>
  </si>
  <si>
    <t>Análisis de estadísticas</t>
  </si>
  <si>
    <t>Análisis de resultados de controles a los peligros</t>
  </si>
  <si>
    <t>Cumplimiento de mediciones ambientales ocupacionales</t>
  </si>
  <si>
    <t>Análisis realizados a los resultados de implementación en la intervención a los peligros</t>
  </si>
  <si>
    <t>Fórmula Resolución 1111 de 2017</t>
  </si>
  <si>
    <t>Fórmula Resolución 312 de 2019</t>
  </si>
  <si>
    <t>N° de días de incapacidad por AT en el mes</t>
  </si>
  <si>
    <t>Nº de trabajadores en el mes</t>
  </si>
  <si>
    <t>Diciembre 
2016</t>
  </si>
  <si>
    <t>Diciembre 
2017</t>
  </si>
  <si>
    <t>Diciembre 
2018</t>
  </si>
  <si>
    <t>Enero 
2019</t>
  </si>
  <si>
    <t>Febrero 
2019</t>
  </si>
  <si>
    <t>Marzo 
2019</t>
  </si>
  <si>
    <t>Abril
2019</t>
  </si>
  <si>
    <t>Mayo
2019</t>
  </si>
  <si>
    <t>Junio
2019</t>
  </si>
  <si>
    <t>Julio
2019</t>
  </si>
  <si>
    <t>Agosto
2019</t>
  </si>
  <si>
    <t>Septiembre
2019</t>
  </si>
  <si>
    <t>Octubre
2019</t>
  </si>
  <si>
    <t>Noviembre
2019</t>
  </si>
  <si>
    <t>Diciembre
2019</t>
  </si>
  <si>
    <t xml:space="preserve">Severidad de los accidentes laborales </t>
  </si>
  <si>
    <t xml:space="preserve">Frecuencia de los accidentes laborales </t>
  </si>
  <si>
    <t xml:space="preserve">Mortalidad de los accidentes laborales </t>
  </si>
  <si>
    <t xml:space="preserve">Prevalencia de la Enfermedad Laboral </t>
  </si>
  <si>
    <t xml:space="preserve">Incidencia de la Enfermedad Laboral </t>
  </si>
  <si>
    <t>Número de AT que se presentaron</t>
  </si>
  <si>
    <t xml:space="preserve">Número de AT mortales que se presentaron </t>
  </si>
  <si>
    <t>N° de Accidentes de Trabajo AT que se presentaron en el año</t>
  </si>
  <si>
    <t>N° de Accidentes de Trabajo AT que se presentaron en el mes</t>
  </si>
  <si>
    <t xml:space="preserve">                  Total de Accidentes de Trabajo que se presentaron en el año</t>
  </si>
  <si>
    <t>Diciembre 
2019</t>
  </si>
  <si>
    <t>Diciembre 
2020</t>
  </si>
  <si>
    <t>Diciembre 
2021</t>
  </si>
  <si>
    <r>
      <rPr>
        <b/>
        <sz val="16"/>
        <rFont val="Arial"/>
        <family val="2"/>
      </rPr>
      <t xml:space="preserve">Diciembre 2016: </t>
    </r>
    <r>
      <rPr>
        <sz val="16"/>
        <rFont val="Arial"/>
        <family val="2"/>
      </rPr>
      <t xml:space="preserve">Por cada 1.000 trabajadores existen 0 casos de enfermedad laboral en el periodo 2016.
</t>
    </r>
    <r>
      <rPr>
        <b/>
        <sz val="16"/>
        <rFont val="Arial"/>
        <family val="2"/>
      </rPr>
      <t>Diciembre 2017:</t>
    </r>
    <r>
      <rPr>
        <sz val="16"/>
        <rFont val="Arial"/>
        <family val="2"/>
      </rPr>
      <t xml:space="preserve"> Por cada 1.000 trabajadores existen 0 casos de enfermedad laboral en el periodo 2017.</t>
    </r>
    <r>
      <rPr>
        <b/>
        <sz val="16"/>
        <rFont val="Arial"/>
        <family val="2"/>
      </rPr>
      <t xml:space="preserve">
Diciembre 2018: </t>
    </r>
    <r>
      <rPr>
        <sz val="16"/>
        <rFont val="Arial"/>
        <family val="2"/>
      </rPr>
      <t>Por cada 1.000 trabajadores existen 0 casos de enfermedad laboral en el periodo 2018.</t>
    </r>
    <r>
      <rPr>
        <b/>
        <sz val="16"/>
        <rFont val="Arial"/>
        <family val="2"/>
      </rPr>
      <t xml:space="preserve">
Diciembre 2019:</t>
    </r>
    <r>
      <rPr>
        <sz val="16"/>
        <rFont val="Arial"/>
        <family val="2"/>
      </rPr>
      <t xml:space="preserve"> Por cada 100.000 trabajadores existen 0 casos de enfermedad laboral en el periodo 2019.</t>
    </r>
  </si>
  <si>
    <r>
      <rPr>
        <b/>
        <sz val="16"/>
        <rFont val="Arial"/>
        <family val="2"/>
      </rPr>
      <t>Diciembre 2016:</t>
    </r>
    <r>
      <rPr>
        <sz val="16"/>
        <rFont val="Arial"/>
        <family val="2"/>
      </rPr>
      <t xml:space="preserve"> Por cada 1.000 trabajadores existen 0 casos nuevos de enfermedad laboral en el periodo 2016.
</t>
    </r>
    <r>
      <rPr>
        <b/>
        <sz val="16"/>
        <rFont val="Arial"/>
        <family val="2"/>
      </rPr>
      <t>Diciembre 2017:</t>
    </r>
    <r>
      <rPr>
        <sz val="16"/>
        <rFont val="Arial"/>
        <family val="2"/>
      </rPr>
      <t xml:space="preserve"> Por cada 1.000 trabajadores existen 0 casos nuevos de enfermedad laboral en el periodo 2017.
</t>
    </r>
    <r>
      <rPr>
        <b/>
        <sz val="16"/>
        <rFont val="Arial"/>
        <family val="2"/>
      </rPr>
      <t>Diciembre 2018:</t>
    </r>
    <r>
      <rPr>
        <sz val="16"/>
        <rFont val="Arial"/>
        <family val="2"/>
      </rPr>
      <t xml:space="preserve"> Por cada 1.000 trabajadores existen 0 casos nuevos de enfermedad laboral en el periodo 2018.
</t>
    </r>
    <r>
      <rPr>
        <b/>
        <sz val="16"/>
        <rFont val="Arial"/>
        <family val="2"/>
      </rPr>
      <t>Diciembre 2019:</t>
    </r>
    <r>
      <rPr>
        <sz val="16"/>
        <rFont val="Arial"/>
        <family val="2"/>
      </rPr>
      <t xml:space="preserve"> Por cada 100.000 trabajadores existen 0 casos nuevos de enfermedad laboral en el periodo 2019.</t>
    </r>
  </si>
  <si>
    <t>X 1.000</t>
  </si>
  <si>
    <t>X 100.000</t>
  </si>
  <si>
    <t>N° de días de ausencia por incapacidad laboral y común en el mes</t>
  </si>
  <si>
    <t>N° de días de trabajo programado en el mes</t>
  </si>
  <si>
    <r>
      <rPr>
        <b/>
        <sz val="16"/>
        <rFont val="Arial"/>
        <family val="2"/>
      </rPr>
      <t>2016:</t>
    </r>
    <r>
      <rPr>
        <sz val="16"/>
        <rFont val="Arial"/>
        <family val="2"/>
      </rPr>
      <t xml:space="preserve"> En el año 2016 el 0% de accidentes fueron mortales.
</t>
    </r>
    <r>
      <rPr>
        <b/>
        <sz val="16"/>
        <rFont val="Arial"/>
        <family val="2"/>
      </rPr>
      <t>2017:</t>
    </r>
    <r>
      <rPr>
        <sz val="16"/>
        <rFont val="Arial"/>
        <family val="2"/>
      </rPr>
      <t xml:space="preserve"> En el año 2017 el 0% de accidentes fueron mortales.
</t>
    </r>
    <r>
      <rPr>
        <b/>
        <sz val="16"/>
        <rFont val="Arial"/>
        <family val="2"/>
      </rPr>
      <t>2018:</t>
    </r>
    <r>
      <rPr>
        <sz val="16"/>
        <rFont val="Arial"/>
        <family val="2"/>
      </rPr>
      <t xml:space="preserve"> En el año 2018 el 0% de accidentes fueron mortales.
</t>
    </r>
    <r>
      <rPr>
        <b/>
        <sz val="16"/>
        <rFont val="Arial"/>
        <family val="2"/>
      </rPr>
      <t xml:space="preserve">2019: </t>
    </r>
    <r>
      <rPr>
        <sz val="16"/>
        <rFont val="Arial"/>
        <family val="2"/>
      </rPr>
      <t>En el año 2019 el 0% de accidentes fueron mortales.</t>
    </r>
  </si>
  <si>
    <r>
      <rPr>
        <b/>
        <sz val="16"/>
        <rFont val="Arial"/>
        <family val="2"/>
      </rPr>
      <t xml:space="preserve">Enero 2019: </t>
    </r>
    <r>
      <rPr>
        <sz val="16"/>
        <rFont val="Arial"/>
        <family val="2"/>
      </rPr>
      <t xml:space="preserve">En la Piedecuestana de Servicios Públicos ESP, por cada cien (100) trabajadores que laboran en el mes se perdieron cero (0) días por AT.
</t>
    </r>
    <r>
      <rPr>
        <b/>
        <sz val="16"/>
        <rFont val="Arial"/>
        <family val="2"/>
      </rPr>
      <t>Febrero 2019:</t>
    </r>
    <r>
      <rPr>
        <sz val="16"/>
        <rFont val="Arial"/>
        <family val="2"/>
      </rPr>
      <t xml:space="preserve"> En la Piedecuestana de Servicios Públicos ESP, por cada cien (100) trabajadores que laboran en el mes se perdieron cero (0) días por AT.
</t>
    </r>
    <r>
      <rPr>
        <b/>
        <sz val="16"/>
        <rFont val="Arial"/>
        <family val="2"/>
      </rPr>
      <t>Marzo 2019:</t>
    </r>
    <r>
      <rPr>
        <sz val="16"/>
        <rFont val="Arial"/>
        <family val="2"/>
      </rPr>
      <t xml:space="preserve"> En la Piedecuestana de Servicios Públicos ESP, por cada cien (100) trabajadores que laboran en el mes se perdieron cero (0) días por AT.
</t>
    </r>
    <r>
      <rPr>
        <b/>
        <sz val="16"/>
        <rFont val="Arial"/>
        <family val="2"/>
      </rPr>
      <t>Abril 2019:</t>
    </r>
    <r>
      <rPr>
        <sz val="16"/>
        <rFont val="Arial"/>
        <family val="2"/>
      </rPr>
      <t xml:space="preserve"> En la Piedecuestana de Servicios Públicos ESP, por cada cien (100) trabajadores que laboran en el mes se perdieron cero (0) días por AT.
</t>
    </r>
    <r>
      <rPr>
        <b/>
        <sz val="16"/>
        <rFont val="Arial"/>
        <family val="2"/>
      </rPr>
      <t>Mayo 2019:</t>
    </r>
    <r>
      <rPr>
        <sz val="16"/>
        <rFont val="Arial"/>
        <family val="2"/>
      </rPr>
      <t xml:space="preserve"> En la Piedecuestana de Servicios Públicos ESP, por cada cien (100) trabajadores que laboran en el mes se perdieron cero (0) días por AT.
</t>
    </r>
    <r>
      <rPr>
        <b/>
        <sz val="16"/>
        <rFont val="Arial"/>
        <family val="2"/>
      </rPr>
      <t>Junio 2019:</t>
    </r>
    <r>
      <rPr>
        <sz val="16"/>
        <rFont val="Arial"/>
        <family val="2"/>
      </rPr>
      <t xml:space="preserve"> En la Piedecuestana de Servicios Públicos ESP, por cada cien (100) trabajadores que laboran en el mes se perdieron cero (0) días por AT.
</t>
    </r>
    <r>
      <rPr>
        <b/>
        <sz val="16"/>
        <rFont val="Arial"/>
        <family val="2"/>
      </rPr>
      <t>Julio 2019:</t>
    </r>
    <r>
      <rPr>
        <sz val="16"/>
        <rFont val="Arial"/>
        <family val="2"/>
      </rPr>
      <t xml:space="preserve"> En la Piedecuestana de Servicios Públicos ESP, por cada cien (100) trabajadores que laboran en el mes se perdieron cero (0) días por AT.
</t>
    </r>
    <r>
      <rPr>
        <b/>
        <sz val="16"/>
        <rFont val="Arial"/>
        <family val="2"/>
      </rPr>
      <t>Agosto 2019:</t>
    </r>
    <r>
      <rPr>
        <sz val="16"/>
        <rFont val="Arial"/>
        <family val="2"/>
      </rPr>
      <t xml:space="preserve"> En la Piedecuestana de Servicios Públicos ESP, por cada cien (100) trabajadores que laboran en el mes se perdieron cero (0) días por AT.
</t>
    </r>
    <r>
      <rPr>
        <b/>
        <sz val="16"/>
        <rFont val="Arial"/>
        <family val="2"/>
      </rPr>
      <t>Septiembre 2019:</t>
    </r>
    <r>
      <rPr>
        <sz val="16"/>
        <rFont val="Arial"/>
        <family val="2"/>
      </rPr>
      <t xml:space="preserve"> En la Piedecuestana de Servicios Públicos ESP, por cada cien (100) trabajadores que laboran en el mes se perdieron cero (0) días por AT.
</t>
    </r>
    <r>
      <rPr>
        <b/>
        <sz val="16"/>
        <rFont val="Arial"/>
        <family val="2"/>
      </rPr>
      <t>Octubre 2019:</t>
    </r>
    <r>
      <rPr>
        <sz val="16"/>
        <rFont val="Arial"/>
        <family val="2"/>
      </rPr>
      <t xml:space="preserve"> En la Piedecuestana de Servicios Públicos ESP, por cada cien (100) trabajadores que laboran en el mes se perdieron cero (0) días por AT.
</t>
    </r>
    <r>
      <rPr>
        <b/>
        <sz val="16"/>
        <rFont val="Arial"/>
        <family val="2"/>
      </rPr>
      <t>Noviembre 2019:</t>
    </r>
    <r>
      <rPr>
        <sz val="16"/>
        <rFont val="Arial"/>
        <family val="2"/>
      </rPr>
      <t xml:space="preserve"> En la Piedecuestana de Servicios Públicos ESP, por cada cien (100) trabajadores que laboran en el mes se perdieron cero (0) días por AT.
</t>
    </r>
    <r>
      <rPr>
        <b/>
        <sz val="16"/>
        <rFont val="Arial"/>
        <family val="2"/>
      </rPr>
      <t>Diciembre 2019:</t>
    </r>
    <r>
      <rPr>
        <sz val="16"/>
        <rFont val="Arial"/>
        <family val="2"/>
      </rPr>
      <t xml:space="preserve"> En la Piedecuestana de Servicios Públicos ESP, por cada cien (100) trabajadores que laboran en el mes se perdieron (0,7) días por AT.</t>
    </r>
  </si>
  <si>
    <r>
      <rPr>
        <b/>
        <sz val="16"/>
        <rFont val="Arial"/>
        <family val="2"/>
      </rPr>
      <t>2016:</t>
    </r>
    <r>
      <rPr>
        <sz val="16"/>
        <rFont val="Arial"/>
        <family val="2"/>
      </rPr>
      <t xml:space="preserve"> Por cada 100 trabajadores en la Piedecuestana de Servicios Públicos ESP, se presentan 10,33 Accidentes de Trabajo en el año.
</t>
    </r>
    <r>
      <rPr>
        <b/>
        <sz val="16"/>
        <rFont val="Arial"/>
        <family val="2"/>
      </rPr>
      <t>2017:</t>
    </r>
    <r>
      <rPr>
        <sz val="16"/>
        <rFont val="Arial"/>
        <family val="2"/>
      </rPr>
      <t xml:space="preserve"> Por cada 100 trabajadores en la Piedecuestana de Servicios Públicos ESP, se presentan 0 Accidentes de Trabajo en el año.
</t>
    </r>
    <r>
      <rPr>
        <b/>
        <sz val="16"/>
        <rFont val="Arial"/>
        <family val="2"/>
      </rPr>
      <t>2018:</t>
    </r>
    <r>
      <rPr>
        <sz val="16"/>
        <rFont val="Arial"/>
        <family val="2"/>
      </rPr>
      <t xml:space="preserve"> Por cada 100 trabajadores en la Piedecuestana de Servicios Públicos ESP, se presentan 5,19 Accidentes de Trabajo en el año.
</t>
    </r>
    <r>
      <rPr>
        <b/>
        <sz val="16"/>
        <rFont val="Arial"/>
        <family val="2"/>
      </rPr>
      <t>Enero 2019:</t>
    </r>
    <r>
      <rPr>
        <sz val="16"/>
        <rFont val="Arial"/>
        <family val="2"/>
      </rPr>
      <t xml:space="preserve"> En la Piedecuestana de Servicios Públicos ESP, por cada cien (100) trabajadores que laboran en el mes se presentaron cero (0) Accidentes de Trabajo.
</t>
    </r>
    <r>
      <rPr>
        <b/>
        <sz val="16"/>
        <rFont val="Arial"/>
        <family val="2"/>
      </rPr>
      <t>Febrero 2019:</t>
    </r>
    <r>
      <rPr>
        <sz val="16"/>
        <rFont val="Arial"/>
        <family val="2"/>
      </rPr>
      <t xml:space="preserve"> En la Piedecuestana de Servicios Públicos ESP, por cada cien (100) trabajadores que laboran en el mes se presentaron cero (0) Accidentes de Trabajo.
</t>
    </r>
    <r>
      <rPr>
        <b/>
        <sz val="16"/>
        <rFont val="Arial"/>
        <family val="2"/>
      </rPr>
      <t>Marzo 2019:</t>
    </r>
    <r>
      <rPr>
        <sz val="16"/>
        <rFont val="Arial"/>
        <family val="2"/>
      </rPr>
      <t xml:space="preserve"> En la Piedecuestana de Servicios Públicos ESP, por cada cien (100) trabajadores que laboran en el mes se presentaron cero (0) Accidentes de Trabajo.
</t>
    </r>
    <r>
      <rPr>
        <b/>
        <sz val="16"/>
        <rFont val="Arial"/>
        <family val="2"/>
      </rPr>
      <t>Abril 2019:</t>
    </r>
    <r>
      <rPr>
        <sz val="16"/>
        <rFont val="Arial"/>
        <family val="2"/>
      </rPr>
      <t xml:space="preserve"> En la Piedecuestana de Servicios Públicos ESP, por cada cien (100) trabajadores que laboran en el mes se presentaron cero (0) Accidentes de Trabajo.
</t>
    </r>
    <r>
      <rPr>
        <b/>
        <sz val="16"/>
        <rFont val="Arial"/>
        <family val="2"/>
      </rPr>
      <t>Mayo 2019:</t>
    </r>
    <r>
      <rPr>
        <sz val="16"/>
        <rFont val="Arial"/>
        <family val="2"/>
      </rPr>
      <t xml:space="preserve"> En la Piedecuestana de Servicios Públicos ESP, por cada cien (100) trabajadores que laboran en el mes se presentaron cero (0) Accidentes de Trabajo.
</t>
    </r>
    <r>
      <rPr>
        <b/>
        <sz val="16"/>
        <rFont val="Arial"/>
        <family val="2"/>
      </rPr>
      <t>Junio 2019:</t>
    </r>
    <r>
      <rPr>
        <sz val="16"/>
        <rFont val="Arial"/>
        <family val="2"/>
      </rPr>
      <t xml:space="preserve"> En la Piedecuestana de Servicios Públicos ESP, por cada cien (100) trabajadores que laboran en el mes se presento un (1) Accidente de Trabajo.
</t>
    </r>
    <r>
      <rPr>
        <b/>
        <sz val="16"/>
        <rFont val="Arial"/>
        <family val="2"/>
      </rPr>
      <t>Julio 2019:</t>
    </r>
    <r>
      <rPr>
        <sz val="16"/>
        <rFont val="Arial"/>
        <family val="2"/>
      </rPr>
      <t xml:space="preserve"> En la Piedecuestana de Servicios Públicos ESP, por cada cien (100) trabajadores que laboran en el mes se presentaron cero (0) Accidentes de Trabajo.
</t>
    </r>
    <r>
      <rPr>
        <b/>
        <sz val="16"/>
        <rFont val="Arial"/>
        <family val="2"/>
      </rPr>
      <t>Agosto 2019:</t>
    </r>
    <r>
      <rPr>
        <sz val="16"/>
        <rFont val="Arial"/>
        <family val="2"/>
      </rPr>
      <t xml:space="preserve"> En la Piedecuestana de Servicios Públicos ESP, por cada cien (100) trabajadores que laboran en el mes se presentaron cero (0) Accidentes de Trabajo.
</t>
    </r>
    <r>
      <rPr>
        <b/>
        <sz val="16"/>
        <rFont val="Arial"/>
        <family val="2"/>
      </rPr>
      <t>Septiembre 2019:</t>
    </r>
    <r>
      <rPr>
        <sz val="16"/>
        <rFont val="Arial"/>
        <family val="2"/>
      </rPr>
      <t xml:space="preserve"> En la Piedecuestana de Servicios Públicos ESP, por cada cien (100) trabajadores que laboran en el mes se presentaron cero (0) Accidentes de Trabajo.
</t>
    </r>
    <r>
      <rPr>
        <b/>
        <sz val="16"/>
        <rFont val="Arial"/>
        <family val="2"/>
      </rPr>
      <t>Octubre 2019:</t>
    </r>
    <r>
      <rPr>
        <sz val="16"/>
        <rFont val="Arial"/>
        <family val="2"/>
      </rPr>
      <t xml:space="preserve"> En la Piedecuestana de Servicios Públicos ESP, por cada cien (100) trabajadores que laboran en el mes se presentaron cero (0) Accidentes de Trabajo.
</t>
    </r>
    <r>
      <rPr>
        <b/>
        <sz val="16"/>
        <rFont val="Arial"/>
        <family val="2"/>
      </rPr>
      <t>Noviembre 2019:</t>
    </r>
    <r>
      <rPr>
        <sz val="16"/>
        <rFont val="Arial"/>
        <family val="2"/>
      </rPr>
      <t xml:space="preserve"> En la Piedecuestana de Servicios Públicos ESP, por cada cien (100) trabajadores que laboran en el mes se presentaron cero (0) Accidentes de Trabajo.
</t>
    </r>
    <r>
      <rPr>
        <b/>
        <sz val="16"/>
        <rFont val="Arial"/>
        <family val="2"/>
      </rPr>
      <t xml:space="preserve">Diciembre 2019: </t>
    </r>
    <r>
      <rPr>
        <sz val="16"/>
        <rFont val="Arial"/>
        <family val="2"/>
      </rPr>
      <t xml:space="preserve">En la Piedecuestana de Servicios Públicos ESP, por cada cien (100) trabajadores que laboran en el mes se presento un (1) Accidente de Trabajo.
</t>
    </r>
  </si>
  <si>
    <r>
      <rPr>
        <b/>
        <sz val="16"/>
        <rFont val="Arial"/>
        <family val="2"/>
      </rPr>
      <t xml:space="preserve">2017: </t>
    </r>
    <r>
      <rPr>
        <sz val="16"/>
        <rFont val="Arial"/>
        <family val="2"/>
      </rPr>
      <t xml:space="preserve">Medición Higiénica de Ruido.
</t>
    </r>
    <r>
      <rPr>
        <b/>
        <sz val="16"/>
        <rFont val="Arial"/>
        <family val="2"/>
      </rPr>
      <t>2018:</t>
    </r>
    <r>
      <rPr>
        <sz val="16"/>
        <rFont val="Arial"/>
        <family val="2"/>
      </rPr>
      <t xml:space="preserve"> Medición Higiénica de Ruido.
</t>
    </r>
    <r>
      <rPr>
        <b/>
        <sz val="16"/>
        <rFont val="Arial"/>
        <family val="2"/>
      </rPr>
      <t>2019:</t>
    </r>
    <r>
      <rPr>
        <sz val="16"/>
        <rFont val="Arial"/>
        <family val="2"/>
      </rPr>
      <t xml:space="preserve"> Medición Higiénica de Luminarias</t>
    </r>
  </si>
  <si>
    <r>
      <rPr>
        <b/>
        <sz val="16"/>
        <rFont val="Arial"/>
        <family val="2"/>
      </rPr>
      <t>2017:</t>
    </r>
    <r>
      <rPr>
        <sz val="16"/>
        <rFont val="Arial"/>
        <family val="2"/>
      </rPr>
      <t xml:space="preserve"> PVE para Factores de Riesgo Psicosocial.
</t>
    </r>
    <r>
      <rPr>
        <b/>
        <sz val="16"/>
        <rFont val="Arial"/>
        <family val="2"/>
      </rPr>
      <t>2018:</t>
    </r>
    <r>
      <rPr>
        <sz val="16"/>
        <rFont val="Arial"/>
        <family val="2"/>
      </rPr>
      <t xml:space="preserve"> PVE para Factores de Riesgo Psicosocial; PVE Riesgo Biomecánico.
</t>
    </r>
    <r>
      <rPr>
        <b/>
        <sz val="16"/>
        <rFont val="Arial"/>
        <family val="2"/>
      </rPr>
      <t>2019:</t>
    </r>
    <r>
      <rPr>
        <sz val="16"/>
        <rFont val="Arial"/>
        <family val="2"/>
      </rPr>
      <t xml:space="preserve"> PVE para Factores de Riesgo Psicosocial; PVE Riesgo Biomecánico.</t>
    </r>
  </si>
  <si>
    <r>
      <rPr>
        <b/>
        <sz val="16"/>
        <rFont val="Arial"/>
        <family val="2"/>
      </rPr>
      <t>2017:</t>
    </r>
    <r>
      <rPr>
        <sz val="16"/>
        <rFont val="Arial"/>
        <family val="2"/>
      </rPr>
      <t xml:space="preserve"> Se presentaron cero (0) AT.
</t>
    </r>
    <r>
      <rPr>
        <b/>
        <sz val="16"/>
        <rFont val="Arial"/>
        <family val="2"/>
      </rPr>
      <t>2018:</t>
    </r>
    <r>
      <rPr>
        <sz val="16"/>
        <rFont val="Arial"/>
        <family val="2"/>
      </rPr>
      <t xml:space="preserve"> Se presentaron dos (2) AT en lo transcurrido del año (JULY ALEXANDRA RANGEL MANTILLA; ALVARO AVILA BARRERA).
</t>
    </r>
    <r>
      <rPr>
        <b/>
        <sz val="16"/>
        <rFont val="Arial"/>
        <family val="2"/>
      </rPr>
      <t>2019:</t>
    </r>
    <r>
      <rPr>
        <sz val="16"/>
        <rFont val="Arial"/>
        <family val="2"/>
      </rPr>
      <t xml:space="preserve"> Se presentaron dos (2) AT en lo transcurrido del año (MYRIAM PINZON HIGUERA; ALVARO AVILA BARRERA).</t>
    </r>
  </si>
  <si>
    <r>
      <rPr>
        <b/>
        <sz val="16"/>
        <rFont val="Arial"/>
        <family val="2"/>
      </rPr>
      <t>2017:</t>
    </r>
    <r>
      <rPr>
        <sz val="16"/>
        <rFont val="Arial"/>
        <family val="2"/>
      </rPr>
      <t xml:space="preserve"> Sede administrativa piedecuestana de servicios públicos ESP.
</t>
    </r>
    <r>
      <rPr>
        <b/>
        <sz val="16"/>
        <rFont val="Arial"/>
        <family val="2"/>
      </rPr>
      <t>2018:</t>
    </r>
    <r>
      <rPr>
        <sz val="16"/>
        <rFont val="Arial"/>
        <family val="2"/>
      </rPr>
      <t xml:space="preserve"> Sede administrativa piedecuestana de servicios públicos ESP.
</t>
    </r>
    <r>
      <rPr>
        <b/>
        <sz val="16"/>
        <rFont val="Arial"/>
        <family val="2"/>
      </rPr>
      <t>2019:</t>
    </r>
    <r>
      <rPr>
        <sz val="16"/>
        <rFont val="Arial"/>
        <family val="2"/>
      </rPr>
      <t xml:space="preserve"> Sede administrativa piedecuestana de servicios públicos ESP.</t>
    </r>
  </si>
  <si>
    <t xml:space="preserve">Evaluación inicial y/o autoevaluación de Estándares Mínimos </t>
  </si>
  <si>
    <t>Número de Ítems que cumplen en la evaluación inicial y/o autoevaluación realizada</t>
  </si>
  <si>
    <t>Número de ítems de la evaluación inicial y/o autoevaluación</t>
  </si>
  <si>
    <t>Versión: 0.0</t>
  </si>
  <si>
    <t>Código: GAF-SST.SGS01-130.F16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</si>
</sst>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4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color indexed="8"/>
      <name val="Calibri"/>
      <family val="2"/>
    </font>
    <font>
      <b/>
      <i/>
      <sz val="9"/>
      <name val="Arial"/>
      <family val="2"/>
    </font>
    <font>
      <sz val="9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color indexed="8"/>
      <name val="Arial"/>
      <family val="2"/>
    </font>
    <font>
      <sz val="16"/>
      <color theme="1"/>
      <name val="Arial"/>
      <family val="2"/>
    </font>
    <font>
      <sz val="16"/>
      <name val="Arial"/>
      <family val="2"/>
    </font>
    <font>
      <b/>
      <sz val="12"/>
      <color rgb="FFFF0000"/>
      <name val="Arial"/>
      <family val="2"/>
    </font>
    <font>
      <b/>
      <sz val="12"/>
      <name val="Arial"/>
      <family val="2"/>
    </font>
    <font>
      <b/>
      <sz val="12"/>
      <color theme="9" tint="-0.249977111117893"/>
      <name val="Arial"/>
      <family val="2"/>
    </font>
    <font>
      <b/>
      <sz val="12"/>
      <color theme="6" tint="-0.249977111117893"/>
      <name val="Calibri"/>
      <family val="2"/>
    </font>
    <font>
      <b/>
      <sz val="12"/>
      <color theme="6" tint="-0.249977111117893"/>
      <name val="Arial"/>
      <family val="2"/>
    </font>
    <font>
      <sz val="12"/>
      <color indexed="8"/>
      <name val="Arial"/>
      <family val="2"/>
    </font>
    <font>
      <b/>
      <sz val="12"/>
      <color theme="9" tint="-0.499984740745262"/>
      <name val="Arial"/>
      <family val="2"/>
    </font>
    <font>
      <sz val="12"/>
      <color theme="9" tint="-0.499984740745262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24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i/>
      <sz val="14"/>
      <name val="Arial"/>
      <family val="2"/>
    </font>
    <font>
      <i/>
      <u/>
      <sz val="14"/>
      <name val="Arial"/>
      <family val="2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48"/>
      <color theme="1" tint="0.34998626667073579"/>
      <name val="Arial"/>
      <family val="2"/>
    </font>
    <font>
      <b/>
      <sz val="16"/>
      <color theme="1" tint="0.34998626667073579"/>
      <name val="Arial"/>
      <family val="2"/>
    </font>
    <font>
      <sz val="11"/>
      <color theme="1"/>
      <name val="Arial"/>
      <family val="2"/>
    </font>
    <font>
      <sz val="9"/>
      <color indexed="8"/>
      <name val="Arial"/>
      <family val="2"/>
    </font>
    <font>
      <sz val="16"/>
      <color indexed="8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b/>
      <sz val="20"/>
      <color theme="1"/>
      <name val="Arial"/>
      <family val="2"/>
    </font>
    <font>
      <b/>
      <sz val="16"/>
      <color theme="1"/>
      <name val="Arial"/>
      <family val="2"/>
    </font>
    <font>
      <sz val="11"/>
      <color theme="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indexed="81"/>
      <name val="Tahoma"/>
      <family val="2"/>
    </font>
    <font>
      <sz val="8"/>
      <name val="Calibri"/>
      <family val="2"/>
      <scheme val="minor"/>
    </font>
    <font>
      <b/>
      <sz val="14"/>
      <color theme="1" tint="0.34998626667073579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</fills>
  <borders count="6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/>
      <right style="double">
        <color auto="1"/>
      </right>
      <top style="medium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double">
        <color auto="1"/>
      </right>
      <top style="double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8">
    <xf numFmtId="0" fontId="0" fillId="0" borderId="0"/>
    <xf numFmtId="9" fontId="1" fillId="0" borderId="0" applyFont="0" applyFill="0" applyBorder="0" applyAlignment="0" applyProtection="0"/>
    <xf numFmtId="0" fontId="4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0"/>
  </cellStyleXfs>
  <cellXfs count="487">
    <xf numFmtId="0" fontId="0" fillId="0" borderId="0" xfId="0"/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5" fillId="2" borderId="21" xfId="0" applyFont="1" applyFill="1" applyBorder="1" applyProtection="1"/>
    <xf numFmtId="0" fontId="5" fillId="2" borderId="0" xfId="0" applyFont="1" applyFill="1" applyBorder="1" applyProtection="1"/>
    <xf numFmtId="0" fontId="5" fillId="2" borderId="22" xfId="0" applyFont="1" applyFill="1" applyBorder="1" applyProtection="1"/>
    <xf numFmtId="0" fontId="5" fillId="2" borderId="14" xfId="0" applyFont="1" applyFill="1" applyBorder="1" applyProtection="1"/>
    <xf numFmtId="0" fontId="5" fillId="2" borderId="15" xfId="0" applyFont="1" applyFill="1" applyBorder="1" applyProtection="1"/>
    <xf numFmtId="0" fontId="5" fillId="2" borderId="32" xfId="0" applyFont="1" applyFill="1" applyBorder="1" applyProtection="1"/>
    <xf numFmtId="0" fontId="0" fillId="0" borderId="4" xfId="0" applyBorder="1" applyAlignment="1"/>
    <xf numFmtId="0" fontId="0" fillId="0" borderId="5" xfId="0" applyBorder="1" applyAlignment="1"/>
    <xf numFmtId="0" fontId="0" fillId="0" borderId="51" xfId="0" applyBorder="1" applyAlignment="1"/>
    <xf numFmtId="0" fontId="12" fillId="0" borderId="32" xfId="0" applyFont="1" applyFill="1" applyBorder="1" applyAlignment="1" applyProtection="1">
      <alignment vertical="center" wrapText="1"/>
      <protection locked="0"/>
    </xf>
    <xf numFmtId="0" fontId="24" fillId="0" borderId="0" xfId="37" applyFont="1"/>
    <xf numFmtId="0" fontId="28" fillId="5" borderId="28" xfId="0" applyFont="1" applyFill="1" applyBorder="1" applyAlignment="1" applyProtection="1">
      <alignment wrapText="1"/>
      <protection locked="0"/>
    </xf>
    <xf numFmtId="0" fontId="22" fillId="5" borderId="32" xfId="0" applyFont="1" applyFill="1" applyBorder="1" applyAlignment="1" applyProtection="1">
      <alignment vertical="center" wrapText="1"/>
      <protection locked="0"/>
    </xf>
    <xf numFmtId="0" fontId="22" fillId="5" borderId="22" xfId="0" applyFont="1" applyFill="1" applyBorder="1" applyAlignment="1" applyProtection="1">
      <alignment vertical="center" wrapText="1"/>
      <protection locked="0"/>
    </xf>
    <xf numFmtId="0" fontId="24" fillId="0" borderId="0" xfId="37" applyFont="1" applyAlignment="1">
      <alignment horizontal="center" vertical="center"/>
    </xf>
    <xf numFmtId="0" fontId="31" fillId="0" borderId="59" xfId="37" applyFont="1" applyBorder="1" applyAlignment="1">
      <alignment horizontal="center" vertical="center" wrapText="1"/>
    </xf>
    <xf numFmtId="0" fontId="21" fillId="5" borderId="59" xfId="37" applyFont="1" applyFill="1" applyBorder="1" applyAlignment="1">
      <alignment horizontal="center" vertical="center" wrapText="1"/>
    </xf>
    <xf numFmtId="0" fontId="27" fillId="5" borderId="59" xfId="37" applyFont="1" applyFill="1" applyBorder="1" applyAlignment="1">
      <alignment horizontal="center" vertical="center" wrapText="1"/>
    </xf>
    <xf numFmtId="0" fontId="33" fillId="10" borderId="59" xfId="37" applyFont="1" applyFill="1" applyBorder="1" applyAlignment="1">
      <alignment horizontal="center" vertical="center" wrapText="1"/>
    </xf>
    <xf numFmtId="0" fontId="28" fillId="5" borderId="27" xfId="0" applyFont="1" applyFill="1" applyBorder="1" applyAlignment="1" applyProtection="1">
      <alignment wrapText="1"/>
      <protection locked="0"/>
    </xf>
    <xf numFmtId="0" fontId="12" fillId="5" borderId="32" xfId="0" applyFont="1" applyFill="1" applyBorder="1" applyAlignment="1" applyProtection="1">
      <alignment vertical="center" wrapText="1"/>
      <protection locked="0"/>
    </xf>
    <xf numFmtId="3" fontId="22" fillId="5" borderId="28" xfId="0" applyNumberFormat="1" applyFont="1" applyFill="1" applyBorder="1" applyAlignment="1" applyProtection="1">
      <alignment horizontal="left" wrapText="1"/>
      <protection locked="0"/>
    </xf>
    <xf numFmtId="0" fontId="34" fillId="0" borderId="0" xfId="0" applyFont="1"/>
    <xf numFmtId="0" fontId="35" fillId="2" borderId="21" xfId="0" applyFont="1" applyFill="1" applyBorder="1" applyProtection="1"/>
    <xf numFmtId="0" fontId="35" fillId="2" borderId="0" xfId="0" applyFont="1" applyFill="1" applyBorder="1" applyProtection="1"/>
    <xf numFmtId="0" fontId="35" fillId="2" borderId="22" xfId="0" applyFont="1" applyFill="1" applyBorder="1" applyProtection="1"/>
    <xf numFmtId="0" fontId="35" fillId="2" borderId="14" xfId="0" applyFont="1" applyFill="1" applyBorder="1" applyProtection="1"/>
    <xf numFmtId="0" fontId="35" fillId="2" borderId="15" xfId="0" applyFont="1" applyFill="1" applyBorder="1" applyProtection="1"/>
    <xf numFmtId="0" fontId="35" fillId="2" borderId="32" xfId="0" applyFont="1" applyFill="1" applyBorder="1" applyProtection="1"/>
    <xf numFmtId="0" fontId="34" fillId="0" borderId="0" xfId="0" applyFont="1" applyFill="1" applyBorder="1"/>
    <xf numFmtId="0" fontId="31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vertical="center" wrapText="1"/>
    </xf>
    <xf numFmtId="0" fontId="31" fillId="0" borderId="0" xfId="0" applyFont="1" applyFill="1" applyBorder="1" applyAlignment="1">
      <alignment vertical="center"/>
    </xf>
    <xf numFmtId="0" fontId="37" fillId="0" borderId="0" xfId="0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center" vertical="center"/>
    </xf>
    <xf numFmtId="3" fontId="39" fillId="0" borderId="0" xfId="0" applyNumberFormat="1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 wrapText="1"/>
    </xf>
    <xf numFmtId="0" fontId="34" fillId="0" borderId="0" xfId="0" applyFont="1" applyFill="1" applyBorder="1" applyAlignment="1">
      <alignment vertical="center" wrapText="1"/>
    </xf>
    <xf numFmtId="3" fontId="40" fillId="0" borderId="0" xfId="0" applyNumberFormat="1" applyFont="1" applyFill="1" applyBorder="1" applyAlignment="1">
      <alignment horizontal="center" vertical="center" wrapText="1"/>
    </xf>
    <xf numFmtId="0" fontId="34" fillId="0" borderId="0" xfId="0" applyFont="1" applyAlignment="1">
      <alignment vertical="center" wrapText="1"/>
    </xf>
    <xf numFmtId="0" fontId="34" fillId="0" borderId="0" xfId="0" applyFont="1" applyAlignment="1">
      <alignment vertical="top" wrapText="1"/>
    </xf>
    <xf numFmtId="0" fontId="34" fillId="0" borderId="0" xfId="0" applyFont="1" applyAlignment="1">
      <alignment vertical="top"/>
    </xf>
    <xf numFmtId="0" fontId="34" fillId="0" borderId="0" xfId="0" applyFont="1" applyBorder="1" applyAlignment="1">
      <alignment vertical="top"/>
    </xf>
    <xf numFmtId="0" fontId="34" fillId="0" borderId="0" xfId="0" applyFont="1" applyBorder="1" applyAlignment="1">
      <alignment vertical="top" wrapText="1"/>
    </xf>
    <xf numFmtId="0" fontId="34" fillId="0" borderId="0" xfId="0" applyFont="1" applyAlignment="1">
      <alignment vertical="center"/>
    </xf>
    <xf numFmtId="0" fontId="34" fillId="0" borderId="0" xfId="0" applyFont="1" applyBorder="1" applyAlignment="1">
      <alignment vertical="center"/>
    </xf>
    <xf numFmtId="0" fontId="34" fillId="0" borderId="0" xfId="0" applyFont="1" applyBorder="1" applyAlignment="1">
      <alignment vertical="center" wrapText="1"/>
    </xf>
    <xf numFmtId="0" fontId="31" fillId="9" borderId="52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/>
    <xf numFmtId="0" fontId="41" fillId="0" borderId="0" xfId="0" applyFont="1"/>
    <xf numFmtId="2" fontId="34" fillId="0" borderId="0" xfId="0" applyNumberFormat="1" applyFont="1"/>
    <xf numFmtId="10" fontId="34" fillId="0" borderId="0" xfId="1" applyNumberFormat="1" applyFont="1"/>
    <xf numFmtId="0" fontId="34" fillId="0" borderId="0" xfId="0" applyNumberFormat="1" applyFont="1"/>
    <xf numFmtId="0" fontId="28" fillId="5" borderId="28" xfId="0" applyFont="1" applyFill="1" applyBorder="1" applyAlignment="1" applyProtection="1">
      <alignment horizontal="left" wrapText="1"/>
      <protection locked="0"/>
    </xf>
    <xf numFmtId="0" fontId="12" fillId="5" borderId="32" xfId="0" applyFont="1" applyFill="1" applyBorder="1" applyAlignment="1" applyProtection="1">
      <alignment vertical="center" wrapText="1"/>
      <protection locked="0"/>
    </xf>
    <xf numFmtId="0" fontId="31" fillId="9" borderId="64" xfId="0" applyFont="1" applyFill="1" applyBorder="1" applyAlignment="1">
      <alignment horizontal="center" vertical="center" wrapText="1"/>
    </xf>
    <xf numFmtId="0" fontId="31" fillId="9" borderId="65" xfId="0" applyFont="1" applyFill="1" applyBorder="1" applyAlignment="1">
      <alignment horizontal="center" vertical="center" wrapText="1"/>
    </xf>
    <xf numFmtId="0" fontId="11" fillId="0" borderId="52" xfId="0" applyFont="1" applyFill="1" applyBorder="1" applyAlignment="1">
      <alignment horizontal="center" vertical="center" wrapText="1"/>
    </xf>
    <xf numFmtId="0" fontId="11" fillId="0" borderId="52" xfId="0" applyFont="1" applyFill="1" applyBorder="1" applyAlignment="1">
      <alignment horizontal="center" vertical="center"/>
    </xf>
    <xf numFmtId="0" fontId="38" fillId="0" borderId="52" xfId="0" applyFont="1" applyBorder="1" applyAlignment="1">
      <alignment horizontal="center" vertical="center" wrapText="1"/>
    </xf>
    <xf numFmtId="2" fontId="11" fillId="0" borderId="52" xfId="0" applyNumberFormat="1" applyFont="1" applyFill="1" applyBorder="1" applyAlignment="1">
      <alignment horizontal="center" vertical="center" wrapText="1"/>
    </xf>
    <xf numFmtId="0" fontId="31" fillId="9" borderId="64" xfId="0" applyFont="1" applyFill="1" applyBorder="1" applyAlignment="1">
      <alignment horizontal="center" vertical="center" wrapText="1"/>
    </xf>
    <xf numFmtId="0" fontId="31" fillId="9" borderId="65" xfId="0" applyFont="1" applyFill="1" applyBorder="1" applyAlignment="1">
      <alignment horizontal="center" vertical="center" wrapText="1"/>
    </xf>
    <xf numFmtId="0" fontId="11" fillId="0" borderId="52" xfId="0" applyFont="1" applyFill="1" applyBorder="1" applyAlignment="1">
      <alignment horizontal="center" vertical="center" wrapText="1"/>
    </xf>
    <xf numFmtId="0" fontId="11" fillId="0" borderId="52" xfId="0" applyFont="1" applyFill="1" applyBorder="1" applyAlignment="1">
      <alignment horizontal="center" vertical="center"/>
    </xf>
    <xf numFmtId="0" fontId="11" fillId="0" borderId="52" xfId="0" applyFont="1" applyFill="1" applyBorder="1" applyAlignment="1">
      <alignment horizontal="center" vertical="center"/>
    </xf>
    <xf numFmtId="14" fontId="11" fillId="0" borderId="52" xfId="0" applyNumberFormat="1" applyFont="1" applyBorder="1" applyAlignment="1">
      <alignment horizontal="center" vertical="center" wrapText="1"/>
    </xf>
    <xf numFmtId="14" fontId="31" fillId="9" borderId="52" xfId="0" applyNumberFormat="1" applyFont="1" applyFill="1" applyBorder="1" applyAlignment="1">
      <alignment horizontal="center" vertical="center" wrapText="1"/>
    </xf>
    <xf numFmtId="1" fontId="11" fillId="0" borderId="52" xfId="0" applyNumberFormat="1" applyFont="1" applyFill="1" applyBorder="1" applyAlignment="1">
      <alignment horizontal="center" vertical="center" wrapText="1"/>
    </xf>
    <xf numFmtId="0" fontId="12" fillId="5" borderId="32" xfId="0" applyFont="1" applyFill="1" applyBorder="1" applyAlignment="1" applyProtection="1">
      <alignment vertical="center" wrapText="1"/>
      <protection locked="0"/>
    </xf>
    <xf numFmtId="0" fontId="12" fillId="5" borderId="32" xfId="0" applyFont="1" applyFill="1" applyBorder="1" applyAlignment="1" applyProtection="1">
      <alignment vertical="center" wrapText="1"/>
      <protection locked="0"/>
    </xf>
    <xf numFmtId="0" fontId="11" fillId="0" borderId="52" xfId="0" applyFont="1" applyFill="1" applyBorder="1" applyAlignment="1">
      <alignment horizontal="center" vertical="center"/>
    </xf>
    <xf numFmtId="0" fontId="12" fillId="5" borderId="18" xfId="0" applyNumberFormat="1" applyFont="1" applyFill="1" applyBorder="1" applyAlignment="1" applyProtection="1">
      <alignment horizontal="center" vertical="center"/>
    </xf>
    <xf numFmtId="0" fontId="30" fillId="6" borderId="18" xfId="0" applyFont="1" applyFill="1" applyBorder="1" applyAlignment="1" applyProtection="1">
      <alignment horizontal="center" vertical="center" wrapText="1"/>
    </xf>
    <xf numFmtId="0" fontId="11" fillId="0" borderId="52" xfId="0" applyFont="1" applyFill="1" applyBorder="1" applyAlignment="1">
      <alignment horizontal="center" vertical="center"/>
    </xf>
    <xf numFmtId="0" fontId="33" fillId="10" borderId="62" xfId="37" applyFont="1" applyFill="1" applyBorder="1" applyAlignment="1">
      <alignment horizontal="center" vertical="center" wrapText="1"/>
    </xf>
    <xf numFmtId="0" fontId="33" fillId="10" borderId="37" xfId="37" applyFont="1" applyFill="1" applyBorder="1" applyAlignment="1">
      <alignment horizontal="center" vertical="center" wrapText="1"/>
    </xf>
    <xf numFmtId="0" fontId="5" fillId="0" borderId="14" xfId="0" applyFont="1" applyFill="1" applyBorder="1" applyAlignment="1" applyProtection="1">
      <alignment horizontal="center"/>
    </xf>
    <xf numFmtId="0" fontId="5" fillId="0" borderId="15" xfId="0" applyFont="1" applyFill="1" applyBorder="1" applyAlignment="1" applyProtection="1">
      <alignment horizontal="center"/>
    </xf>
    <xf numFmtId="0" fontId="5" fillId="0" borderId="32" xfId="0" applyFont="1" applyFill="1" applyBorder="1" applyAlignment="1" applyProtection="1">
      <alignment horizontal="center"/>
    </xf>
    <xf numFmtId="0" fontId="5" fillId="0" borderId="18" xfId="0" applyFont="1" applyFill="1" applyBorder="1" applyAlignment="1" applyProtection="1">
      <alignment horizontal="center"/>
    </xf>
    <xf numFmtId="0" fontId="5" fillId="0" borderId="20" xfId="0" applyFont="1" applyFill="1" applyBorder="1" applyAlignment="1" applyProtection="1">
      <alignment horizontal="center"/>
    </xf>
    <xf numFmtId="1" fontId="7" fillId="0" borderId="11" xfId="0" applyNumberFormat="1" applyFont="1" applyFill="1" applyBorder="1" applyAlignment="1" applyProtection="1">
      <alignment horizontal="center"/>
    </xf>
    <xf numFmtId="1" fontId="7" fillId="0" borderId="13" xfId="0" applyNumberFormat="1" applyFont="1" applyFill="1" applyBorder="1" applyAlignment="1" applyProtection="1">
      <alignment horizontal="center"/>
    </xf>
    <xf numFmtId="1" fontId="7" fillId="0" borderId="18" xfId="1" applyNumberFormat="1" applyFont="1" applyFill="1" applyBorder="1" applyAlignment="1" applyProtection="1">
      <alignment horizontal="center"/>
    </xf>
    <xf numFmtId="1" fontId="7" fillId="0" borderId="20" xfId="1" applyNumberFormat="1" applyFont="1" applyFill="1" applyBorder="1" applyAlignment="1" applyProtection="1">
      <alignment horizontal="center"/>
    </xf>
    <xf numFmtId="10" fontId="7" fillId="0" borderId="18" xfId="1" applyNumberFormat="1" applyFont="1" applyFill="1" applyBorder="1" applyAlignment="1" applyProtection="1">
      <alignment horizontal="center"/>
    </xf>
    <xf numFmtId="10" fontId="7" fillId="0" borderId="20" xfId="1" applyNumberFormat="1" applyFont="1" applyFill="1" applyBorder="1" applyAlignment="1" applyProtection="1">
      <alignment horizontal="center"/>
    </xf>
    <xf numFmtId="0" fontId="16" fillId="4" borderId="18" xfId="0" applyNumberFormat="1" applyFont="1" applyFill="1" applyBorder="1" applyAlignment="1" applyProtection="1">
      <alignment horizontal="center" vertical="center"/>
    </xf>
    <xf numFmtId="0" fontId="16" fillId="4" borderId="20" xfId="0" applyNumberFormat="1" applyFont="1" applyFill="1" applyBorder="1" applyAlignment="1" applyProtection="1">
      <alignment horizontal="center" vertical="center"/>
    </xf>
    <xf numFmtId="10" fontId="14" fillId="0" borderId="18" xfId="1" applyNumberFormat="1" applyFont="1" applyFill="1" applyBorder="1" applyAlignment="1" applyProtection="1">
      <alignment horizontal="center" vertical="center"/>
    </xf>
    <xf numFmtId="10" fontId="14" fillId="0" borderId="20" xfId="1" applyNumberFormat="1" applyFont="1" applyFill="1" applyBorder="1" applyAlignment="1" applyProtection="1">
      <alignment horizontal="center" vertical="center"/>
    </xf>
    <xf numFmtId="10" fontId="15" fillId="0" borderId="18" xfId="1" applyNumberFormat="1" applyFont="1" applyFill="1" applyBorder="1" applyAlignment="1" applyProtection="1">
      <alignment horizontal="center"/>
    </xf>
    <xf numFmtId="10" fontId="15" fillId="0" borderId="20" xfId="1" applyNumberFormat="1" applyFont="1" applyFill="1" applyBorder="1" applyAlignment="1" applyProtection="1">
      <alignment horizontal="center"/>
    </xf>
    <xf numFmtId="0" fontId="5" fillId="0" borderId="38" xfId="0" applyFont="1" applyBorder="1" applyAlignment="1" applyProtection="1">
      <alignment horizontal="center"/>
    </xf>
    <xf numFmtId="0" fontId="3" fillId="3" borderId="18" xfId="0" applyFont="1" applyFill="1" applyBorder="1" applyAlignment="1" applyProtection="1">
      <alignment horizontal="left"/>
    </xf>
    <xf numFmtId="0" fontId="3" fillId="3" borderId="19" xfId="0" applyFont="1" applyFill="1" applyBorder="1" applyAlignment="1" applyProtection="1">
      <alignment horizontal="left"/>
    </xf>
    <xf numFmtId="0" fontId="3" fillId="3" borderId="20" xfId="0" applyFont="1" applyFill="1" applyBorder="1" applyAlignment="1" applyProtection="1">
      <alignment horizontal="left"/>
    </xf>
    <xf numFmtId="0" fontId="3" fillId="3" borderId="37" xfId="0" applyFont="1" applyFill="1" applyBorder="1" applyAlignment="1" applyProtection="1">
      <alignment horizontal="center"/>
      <protection locked="0"/>
    </xf>
    <xf numFmtId="0" fontId="3" fillId="3" borderId="38" xfId="0" applyFont="1" applyFill="1" applyBorder="1" applyAlignment="1" applyProtection="1">
      <alignment horizontal="center"/>
      <protection locked="0"/>
    </xf>
    <xf numFmtId="0" fontId="3" fillId="3" borderId="39" xfId="0" applyFont="1" applyFill="1" applyBorder="1" applyAlignment="1" applyProtection="1">
      <alignment horizontal="center"/>
      <protection locked="0"/>
    </xf>
    <xf numFmtId="0" fontId="6" fillId="3" borderId="18" xfId="0" applyFont="1" applyFill="1" applyBorder="1" applyAlignment="1" applyProtection="1">
      <alignment horizontal="center" vertical="center" wrapText="1"/>
    </xf>
    <xf numFmtId="0" fontId="6" fillId="3" borderId="20" xfId="0" applyFont="1" applyFill="1" applyBorder="1" applyAlignment="1" applyProtection="1">
      <alignment horizontal="center" vertical="center" wrapText="1"/>
    </xf>
    <xf numFmtId="0" fontId="6" fillId="3" borderId="41" xfId="0" applyFont="1" applyFill="1" applyBorder="1" applyAlignment="1" applyProtection="1">
      <alignment horizontal="center" vertical="center" wrapText="1"/>
    </xf>
    <xf numFmtId="0" fontId="6" fillId="3" borderId="42" xfId="0" applyFont="1" applyFill="1" applyBorder="1" applyAlignment="1" applyProtection="1">
      <alignment horizontal="center" vertical="center" wrapText="1"/>
    </xf>
    <xf numFmtId="0" fontId="18" fillId="0" borderId="21" xfId="0" applyFont="1" applyBorder="1" applyAlignment="1" applyProtection="1">
      <alignment horizontal="left" vertical="top" wrapText="1"/>
      <protection locked="0"/>
    </xf>
    <xf numFmtId="0" fontId="10" fillId="0" borderId="0" xfId="0" applyFont="1" applyBorder="1" applyAlignment="1" applyProtection="1">
      <alignment horizontal="left" vertical="top" wrapText="1"/>
      <protection locked="0"/>
    </xf>
    <xf numFmtId="0" fontId="10" fillId="0" borderId="22" xfId="0" applyFont="1" applyBorder="1" applyAlignment="1" applyProtection="1">
      <alignment horizontal="left" vertical="top" wrapText="1"/>
      <protection locked="0"/>
    </xf>
    <xf numFmtId="0" fontId="10" fillId="0" borderId="14" xfId="0" applyFont="1" applyBorder="1" applyAlignment="1" applyProtection="1">
      <alignment horizontal="left" vertical="top" wrapText="1"/>
      <protection locked="0"/>
    </xf>
    <xf numFmtId="0" fontId="10" fillId="0" borderId="15" xfId="0" applyFont="1" applyBorder="1" applyAlignment="1" applyProtection="1">
      <alignment horizontal="left" vertical="top" wrapText="1"/>
      <protection locked="0"/>
    </xf>
    <xf numFmtId="0" fontId="10" fillId="0" borderId="32" xfId="0" applyFont="1" applyBorder="1" applyAlignment="1" applyProtection="1">
      <alignment horizontal="left" vertical="top" wrapText="1"/>
      <protection locked="0"/>
    </xf>
    <xf numFmtId="0" fontId="17" fillId="4" borderId="18" xfId="0" applyNumberFormat="1" applyFont="1" applyFill="1" applyBorder="1" applyAlignment="1" applyProtection="1">
      <alignment horizontal="center" vertical="center"/>
    </xf>
    <xf numFmtId="0" fontId="17" fillId="4" borderId="20" xfId="0" applyNumberFormat="1" applyFont="1" applyFill="1" applyBorder="1" applyAlignment="1" applyProtection="1">
      <alignment horizontal="center" vertical="center"/>
    </xf>
    <xf numFmtId="0" fontId="4" fillId="0" borderId="33" xfId="0" applyFont="1" applyBorder="1" applyAlignment="1" applyProtection="1">
      <alignment horizontal="left" vertical="center"/>
    </xf>
    <xf numFmtId="0" fontId="4" fillId="0" borderId="34" xfId="0" applyFont="1" applyBorder="1" applyAlignment="1" applyProtection="1">
      <alignment horizontal="left" vertical="center"/>
    </xf>
    <xf numFmtId="0" fontId="4" fillId="0" borderId="35" xfId="0" applyFont="1" applyBorder="1" applyAlignment="1" applyProtection="1">
      <alignment horizontal="left" vertical="center"/>
    </xf>
    <xf numFmtId="0" fontId="4" fillId="0" borderId="29" xfId="0" applyFont="1" applyBorder="1" applyAlignment="1" applyProtection="1">
      <alignment horizontal="left" vertical="center"/>
    </xf>
    <xf numFmtId="0" fontId="4" fillId="0" borderId="30" xfId="0" applyFont="1" applyBorder="1" applyAlignment="1" applyProtection="1">
      <alignment horizontal="left" vertical="center"/>
    </xf>
    <xf numFmtId="0" fontId="4" fillId="0" borderId="31" xfId="0" applyFont="1" applyBorder="1" applyAlignment="1" applyProtection="1">
      <alignment horizontal="left" vertical="center"/>
    </xf>
    <xf numFmtId="0" fontId="4" fillId="0" borderId="26" xfId="0" applyFont="1" applyFill="1" applyBorder="1" applyAlignment="1" applyProtection="1">
      <alignment horizontal="center" vertical="center" wrapText="1"/>
      <protection locked="0"/>
    </xf>
    <xf numFmtId="0" fontId="4" fillId="0" borderId="27" xfId="0" applyFont="1" applyFill="1" applyBorder="1" applyAlignment="1" applyProtection="1">
      <alignment horizontal="center" vertical="center" wrapText="1"/>
      <protection locked="0"/>
    </xf>
    <xf numFmtId="0" fontId="4" fillId="0" borderId="28" xfId="0" applyFont="1" applyFill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 applyProtection="1">
      <alignment horizontal="center" vertical="center" wrapText="1"/>
      <protection locked="0"/>
    </xf>
    <xf numFmtId="0" fontId="4" fillId="0" borderId="32" xfId="0" applyFont="1" applyFill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left" vertical="center"/>
    </xf>
    <xf numFmtId="0" fontId="4" fillId="0" borderId="19" xfId="0" applyFont="1" applyBorder="1" applyAlignment="1" applyProtection="1">
      <alignment horizontal="left" vertical="center"/>
    </xf>
    <xf numFmtId="0" fontId="4" fillId="0" borderId="36" xfId="0" applyFont="1" applyBorder="1" applyAlignment="1" applyProtection="1">
      <alignment horizontal="left" vertical="center"/>
    </xf>
    <xf numFmtId="0" fontId="4" fillId="0" borderId="37" xfId="0" applyFont="1" applyBorder="1" applyAlignment="1" applyProtection="1">
      <alignment horizontal="center" vertical="center"/>
    </xf>
    <xf numFmtId="0" fontId="4" fillId="0" borderId="38" xfId="0" applyFont="1" applyBorder="1" applyAlignment="1" applyProtection="1">
      <alignment horizontal="center" vertical="center"/>
    </xf>
    <xf numFmtId="0" fontId="4" fillId="0" borderId="39" xfId="0" applyFont="1" applyBorder="1" applyAlignment="1" applyProtection="1">
      <alignment horizontal="center" vertical="center"/>
    </xf>
    <xf numFmtId="0" fontId="4" fillId="0" borderId="11" xfId="0" applyFont="1" applyBorder="1" applyAlignment="1" applyProtection="1">
      <alignment horizontal="left" vertical="center"/>
    </xf>
    <xf numFmtId="0" fontId="4" fillId="0" borderId="12" xfId="0" applyFont="1" applyBorder="1" applyAlignment="1" applyProtection="1">
      <alignment horizontal="left" vertical="center"/>
    </xf>
    <xf numFmtId="0" fontId="4" fillId="0" borderId="40" xfId="0" applyFont="1" applyBorder="1" applyAlignment="1" applyProtection="1">
      <alignment horizontal="left" vertical="center"/>
    </xf>
    <xf numFmtId="0" fontId="4" fillId="0" borderId="18" xfId="0" applyFont="1" applyBorder="1" applyAlignment="1" applyProtection="1">
      <alignment horizontal="center" vertical="center"/>
    </xf>
    <xf numFmtId="0" fontId="4" fillId="0" borderId="19" xfId="0" applyFont="1" applyBorder="1" applyAlignment="1" applyProtection="1">
      <alignment horizontal="center" vertical="center"/>
    </xf>
    <xf numFmtId="0" fontId="4" fillId="0" borderId="20" xfId="0" applyFont="1" applyBorder="1" applyAlignment="1" applyProtection="1">
      <alignment horizontal="center" vertical="center"/>
    </xf>
    <xf numFmtId="0" fontId="4" fillId="0" borderId="20" xfId="0" applyFont="1" applyBorder="1" applyAlignment="1" applyProtection="1">
      <alignment horizontal="left" vertical="center"/>
    </xf>
    <xf numFmtId="0" fontId="4" fillId="0" borderId="23" xfId="0" applyFont="1" applyBorder="1" applyAlignment="1" applyProtection="1">
      <alignment horizontal="left" vertical="center"/>
    </xf>
    <xf numFmtId="0" fontId="4" fillId="0" borderId="24" xfId="0" applyFont="1" applyBorder="1" applyAlignment="1" applyProtection="1">
      <alignment horizontal="left" vertical="center"/>
    </xf>
    <xf numFmtId="0" fontId="4" fillId="0" borderId="25" xfId="0" applyFont="1" applyBorder="1" applyAlignment="1" applyProtection="1">
      <alignment horizontal="left" vertical="center"/>
    </xf>
    <xf numFmtId="0" fontId="4" fillId="0" borderId="26" xfId="0" applyFont="1" applyBorder="1" applyAlignment="1" applyProtection="1">
      <alignment horizontal="left" vertical="center" wrapText="1"/>
    </xf>
    <xf numFmtId="0" fontId="4" fillId="0" borderId="27" xfId="0" applyFont="1" applyBorder="1" applyAlignment="1" applyProtection="1">
      <alignment horizontal="left" vertical="center" wrapText="1"/>
    </xf>
    <xf numFmtId="0" fontId="4" fillId="0" borderId="28" xfId="0" applyFont="1" applyBorder="1" applyAlignment="1" applyProtection="1">
      <alignment horizontal="left" vertical="center" wrapText="1"/>
    </xf>
    <xf numFmtId="0" fontId="4" fillId="0" borderId="14" xfId="0" applyFont="1" applyBorder="1" applyAlignment="1" applyProtection="1">
      <alignment horizontal="left" vertical="center" wrapText="1"/>
    </xf>
    <xf numFmtId="0" fontId="4" fillId="0" borderId="15" xfId="0" applyFont="1" applyBorder="1" applyAlignment="1" applyProtection="1">
      <alignment horizontal="left" vertical="center" wrapText="1"/>
    </xf>
    <xf numFmtId="0" fontId="4" fillId="0" borderId="32" xfId="0" applyFont="1" applyBorder="1" applyAlignment="1" applyProtection="1">
      <alignment horizontal="left" vertical="center" wrapText="1"/>
    </xf>
    <xf numFmtId="0" fontId="13" fillId="4" borderId="26" xfId="0" applyFont="1" applyFill="1" applyBorder="1" applyAlignment="1" applyProtection="1">
      <alignment horizontal="justify" vertical="center" wrapText="1"/>
      <protection locked="0"/>
    </xf>
    <xf numFmtId="0" fontId="13" fillId="4" borderId="27" xfId="0" applyFont="1" applyFill="1" applyBorder="1" applyAlignment="1" applyProtection="1">
      <alignment horizontal="justify" vertical="center" wrapText="1"/>
      <protection locked="0"/>
    </xf>
    <xf numFmtId="0" fontId="13" fillId="4" borderId="28" xfId="0" applyFont="1" applyFill="1" applyBorder="1" applyAlignment="1" applyProtection="1">
      <alignment horizontal="justify" vertical="center" wrapText="1"/>
      <protection locked="0"/>
    </xf>
    <xf numFmtId="0" fontId="13" fillId="4" borderId="14" xfId="0" applyFont="1" applyFill="1" applyBorder="1" applyAlignment="1" applyProtection="1">
      <alignment horizontal="justify" vertical="center" wrapText="1"/>
      <protection locked="0"/>
    </xf>
    <xf numFmtId="0" fontId="13" fillId="4" borderId="15" xfId="0" applyFont="1" applyFill="1" applyBorder="1" applyAlignment="1" applyProtection="1">
      <alignment horizontal="justify" vertical="center" wrapText="1"/>
      <protection locked="0"/>
    </xf>
    <xf numFmtId="0" fontId="13" fillId="4" borderId="32" xfId="0" applyFont="1" applyFill="1" applyBorder="1" applyAlignment="1" applyProtection="1">
      <alignment horizontal="justify" vertical="center" wrapText="1"/>
      <protection locked="0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0" xfId="0" applyBorder="1" applyAlignment="1">
      <alignment horizontal="center"/>
    </xf>
    <xf numFmtId="0" fontId="12" fillId="0" borderId="43" xfId="0" applyFont="1" applyBorder="1" applyAlignment="1">
      <alignment horizontal="center" vertical="center" wrapText="1"/>
    </xf>
    <xf numFmtId="0" fontId="12" fillId="0" borderId="44" xfId="0" applyFont="1" applyBorder="1" applyAlignment="1">
      <alignment horizontal="center" vertical="center" wrapText="1"/>
    </xf>
    <xf numFmtId="0" fontId="12" fillId="0" borderId="4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1" fillId="0" borderId="46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47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48" xfId="0" applyFont="1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3" fillId="3" borderId="11" xfId="0" applyFont="1" applyFill="1" applyBorder="1" applyAlignment="1" applyProtection="1">
      <alignment horizontal="left"/>
    </xf>
    <xf numFmtId="0" fontId="3" fillId="3" borderId="12" xfId="0" applyFont="1" applyFill="1" applyBorder="1" applyAlignment="1" applyProtection="1">
      <alignment horizontal="left"/>
    </xf>
    <xf numFmtId="0" fontId="3" fillId="3" borderId="13" xfId="0" applyFont="1" applyFill="1" applyBorder="1" applyAlignment="1" applyProtection="1">
      <alignment horizontal="left"/>
    </xf>
    <xf numFmtId="0" fontId="3" fillId="3" borderId="14" xfId="0" applyFont="1" applyFill="1" applyBorder="1" applyAlignment="1" applyProtection="1">
      <alignment horizontal="center"/>
    </xf>
    <xf numFmtId="0" fontId="3" fillId="3" borderId="15" xfId="0" applyFont="1" applyFill="1" applyBorder="1" applyAlignment="1" applyProtection="1">
      <alignment horizontal="center"/>
    </xf>
    <xf numFmtId="0" fontId="3" fillId="3" borderId="16" xfId="0" applyFont="1" applyFill="1" applyBorder="1" applyAlignment="1" applyProtection="1">
      <alignment horizontal="center"/>
    </xf>
    <xf numFmtId="0" fontId="3" fillId="3" borderId="17" xfId="0" applyFont="1" applyFill="1" applyBorder="1" applyAlignment="1" applyProtection="1">
      <alignment horizontal="center"/>
    </xf>
    <xf numFmtId="0" fontId="36" fillId="0" borderId="59" xfId="0" applyFont="1" applyFill="1" applyBorder="1" applyAlignment="1" applyProtection="1">
      <alignment horizontal="center"/>
    </xf>
    <xf numFmtId="0" fontId="36" fillId="0" borderId="59" xfId="0" applyFont="1" applyFill="1" applyBorder="1" applyAlignment="1" applyProtection="1">
      <alignment horizontal="center" vertical="center"/>
    </xf>
    <xf numFmtId="1" fontId="12" fillId="0" borderId="59" xfId="0" applyNumberFormat="1" applyFont="1" applyFill="1" applyBorder="1" applyAlignment="1" applyProtection="1">
      <alignment horizontal="center" vertical="center"/>
    </xf>
    <xf numFmtId="9" fontId="12" fillId="0" borderId="37" xfId="1" applyNumberFormat="1" applyFont="1" applyFill="1" applyBorder="1" applyAlignment="1" applyProtection="1">
      <alignment horizontal="center" vertical="center"/>
    </xf>
    <xf numFmtId="9" fontId="12" fillId="0" borderId="39" xfId="1" applyNumberFormat="1" applyFont="1" applyFill="1" applyBorder="1" applyAlignment="1" applyProtection="1">
      <alignment horizontal="center" vertical="center"/>
    </xf>
    <xf numFmtId="9" fontId="21" fillId="0" borderId="59" xfId="1" applyNumberFormat="1" applyFont="1" applyFill="1" applyBorder="1" applyAlignment="1" applyProtection="1">
      <alignment horizontal="center" vertical="center"/>
    </xf>
    <xf numFmtId="9" fontId="12" fillId="0" borderId="59" xfId="1" applyNumberFormat="1" applyFont="1" applyFill="1" applyBorder="1" applyAlignment="1" applyProtection="1">
      <alignment horizontal="center" vertical="center"/>
    </xf>
    <xf numFmtId="0" fontId="36" fillId="0" borderId="37" xfId="0" applyFont="1" applyFill="1" applyBorder="1" applyAlignment="1" applyProtection="1">
      <alignment horizontal="center" vertical="center"/>
    </xf>
    <xf numFmtId="0" fontId="36" fillId="0" borderId="39" xfId="0" applyFont="1" applyFill="1" applyBorder="1" applyAlignment="1" applyProtection="1">
      <alignment horizontal="center" vertical="center"/>
    </xf>
    <xf numFmtId="0" fontId="12" fillId="5" borderId="59" xfId="0" applyNumberFormat="1" applyFont="1" applyFill="1" applyBorder="1" applyAlignment="1" applyProtection="1">
      <alignment horizontal="center" vertical="center"/>
    </xf>
    <xf numFmtId="0" fontId="12" fillId="0" borderId="59" xfId="0" applyFont="1" applyBorder="1" applyAlignment="1" applyProtection="1">
      <alignment horizontal="left" vertical="top" wrapText="1"/>
      <protection locked="0"/>
    </xf>
    <xf numFmtId="0" fontId="30" fillId="6" borderId="59" xfId="0" applyFont="1" applyFill="1" applyBorder="1" applyAlignment="1" applyProtection="1">
      <alignment horizontal="center" vertical="center" wrapText="1"/>
    </xf>
    <xf numFmtId="0" fontId="35" fillId="0" borderId="59" xfId="0" applyFont="1" applyBorder="1" applyAlignment="1" applyProtection="1">
      <alignment horizontal="center"/>
    </xf>
    <xf numFmtId="0" fontId="21" fillId="7" borderId="59" xfId="0" applyFont="1" applyFill="1" applyBorder="1" applyAlignment="1" applyProtection="1">
      <alignment horizontal="left" vertical="center"/>
    </xf>
    <xf numFmtId="0" fontId="21" fillId="7" borderId="59" xfId="0" applyFont="1" applyFill="1" applyBorder="1" applyAlignment="1" applyProtection="1">
      <alignment horizontal="center" vertical="center"/>
      <protection locked="0"/>
    </xf>
    <xf numFmtId="0" fontId="35" fillId="2" borderId="26" xfId="0" applyFont="1" applyFill="1" applyBorder="1" applyAlignment="1" applyProtection="1">
      <alignment horizontal="center"/>
    </xf>
    <xf numFmtId="0" fontId="35" fillId="2" borderId="27" xfId="0" applyFont="1" applyFill="1" applyBorder="1" applyAlignment="1" applyProtection="1">
      <alignment horizontal="center"/>
    </xf>
    <xf numFmtId="0" fontId="35" fillId="2" borderId="28" xfId="0" applyFont="1" applyFill="1" applyBorder="1" applyAlignment="1" applyProtection="1">
      <alignment horizontal="center"/>
    </xf>
    <xf numFmtId="0" fontId="35" fillId="2" borderId="21" xfId="0" applyFont="1" applyFill="1" applyBorder="1" applyAlignment="1" applyProtection="1">
      <alignment horizontal="center"/>
    </xf>
    <xf numFmtId="0" fontId="35" fillId="2" borderId="0" xfId="0" applyFont="1" applyFill="1" applyBorder="1" applyAlignment="1" applyProtection="1">
      <alignment horizontal="center"/>
    </xf>
    <xf numFmtId="0" fontId="35" fillId="2" borderId="22" xfId="0" applyFont="1" applyFill="1" applyBorder="1" applyAlignment="1" applyProtection="1">
      <alignment horizontal="center"/>
    </xf>
    <xf numFmtId="0" fontId="35" fillId="2" borderId="14" xfId="0" applyFont="1" applyFill="1" applyBorder="1" applyAlignment="1" applyProtection="1">
      <alignment horizontal="center"/>
    </xf>
    <xf numFmtId="0" fontId="35" fillId="2" borderId="15" xfId="0" applyFont="1" applyFill="1" applyBorder="1" applyAlignment="1" applyProtection="1">
      <alignment horizontal="center"/>
    </xf>
    <xf numFmtId="0" fontId="35" fillId="2" borderId="32" xfId="0" applyFont="1" applyFill="1" applyBorder="1" applyAlignment="1" applyProtection="1">
      <alignment horizontal="center"/>
    </xf>
    <xf numFmtId="0" fontId="28" fillId="5" borderId="56" xfId="0" applyFont="1" applyFill="1" applyBorder="1" applyAlignment="1" applyProtection="1">
      <alignment horizontal="center" wrapText="1"/>
      <protection locked="0"/>
    </xf>
    <xf numFmtId="0" fontId="28" fillId="5" borderId="55" xfId="0" applyFont="1" applyFill="1" applyBorder="1" applyAlignment="1" applyProtection="1">
      <alignment horizontal="center" wrapText="1"/>
      <protection locked="0"/>
    </xf>
    <xf numFmtId="0" fontId="28" fillId="5" borderId="14" xfId="0" applyFont="1" applyFill="1" applyBorder="1" applyAlignment="1" applyProtection="1">
      <alignment horizontal="center" vertical="top" wrapText="1"/>
      <protection locked="0"/>
    </xf>
    <xf numFmtId="0" fontId="28" fillId="5" borderId="15" xfId="0" applyFont="1" applyFill="1" applyBorder="1" applyAlignment="1" applyProtection="1">
      <alignment horizontal="center" vertical="top" wrapText="1"/>
      <protection locked="0"/>
    </xf>
    <xf numFmtId="0" fontId="21" fillId="6" borderId="18" xfId="0" applyFont="1" applyFill="1" applyBorder="1" applyAlignment="1" applyProtection="1">
      <alignment horizontal="left" vertical="center"/>
    </xf>
    <xf numFmtId="0" fontId="21" fillId="6" borderId="19" xfId="0" applyFont="1" applyFill="1" applyBorder="1" applyAlignment="1" applyProtection="1">
      <alignment horizontal="left" vertical="center"/>
    </xf>
    <xf numFmtId="0" fontId="21" fillId="6" borderId="36" xfId="0" applyFont="1" applyFill="1" applyBorder="1" applyAlignment="1" applyProtection="1">
      <alignment horizontal="left" vertical="center"/>
    </xf>
    <xf numFmtId="0" fontId="12" fillId="0" borderId="59" xfId="0" applyFont="1" applyBorder="1" applyAlignment="1" applyProtection="1">
      <alignment horizontal="left" vertical="center"/>
    </xf>
    <xf numFmtId="0" fontId="21" fillId="6" borderId="37" xfId="0" applyFont="1" applyFill="1" applyBorder="1" applyAlignment="1" applyProtection="1">
      <alignment horizontal="left" vertical="center"/>
    </xf>
    <xf numFmtId="0" fontId="21" fillId="6" borderId="38" xfId="0" applyFont="1" applyFill="1" applyBorder="1" applyAlignment="1" applyProtection="1">
      <alignment horizontal="left" vertical="center"/>
    </xf>
    <xf numFmtId="0" fontId="21" fillId="6" borderId="39" xfId="0" applyFont="1" applyFill="1" applyBorder="1" applyAlignment="1" applyProtection="1">
      <alignment horizontal="left" vertical="center"/>
    </xf>
    <xf numFmtId="0" fontId="21" fillId="6" borderId="11" xfId="0" applyFont="1" applyFill="1" applyBorder="1" applyAlignment="1" applyProtection="1">
      <alignment horizontal="left" vertical="center"/>
    </xf>
    <xf numFmtId="0" fontId="21" fillId="6" borderId="12" xfId="0" applyFont="1" applyFill="1" applyBorder="1" applyAlignment="1" applyProtection="1">
      <alignment horizontal="left" vertical="center"/>
    </xf>
    <xf numFmtId="0" fontId="21" fillId="6" borderId="40" xfId="0" applyFont="1" applyFill="1" applyBorder="1" applyAlignment="1" applyProtection="1">
      <alignment horizontal="left" vertical="center"/>
    </xf>
    <xf numFmtId="0" fontId="21" fillId="6" borderId="20" xfId="0" applyFont="1" applyFill="1" applyBorder="1" applyAlignment="1" applyProtection="1">
      <alignment horizontal="left" vertical="center"/>
    </xf>
    <xf numFmtId="0" fontId="21" fillId="6" borderId="33" xfId="0" applyFont="1" applyFill="1" applyBorder="1" applyAlignment="1" applyProtection="1">
      <alignment horizontal="left" vertical="center"/>
    </xf>
    <xf numFmtId="0" fontId="21" fillId="6" borderId="34" xfId="0" applyFont="1" applyFill="1" applyBorder="1" applyAlignment="1" applyProtection="1">
      <alignment horizontal="left" vertical="center"/>
    </xf>
    <xf numFmtId="0" fontId="21" fillId="6" borderId="35" xfId="0" applyFont="1" applyFill="1" applyBorder="1" applyAlignment="1" applyProtection="1">
      <alignment horizontal="left" vertical="center"/>
    </xf>
    <xf numFmtId="0" fontId="21" fillId="6" borderId="29" xfId="0" applyFont="1" applyFill="1" applyBorder="1" applyAlignment="1" applyProtection="1">
      <alignment horizontal="left" vertical="center"/>
    </xf>
    <xf numFmtId="0" fontId="21" fillId="6" borderId="30" xfId="0" applyFont="1" applyFill="1" applyBorder="1" applyAlignment="1" applyProtection="1">
      <alignment horizontal="left" vertical="center"/>
    </xf>
    <xf numFmtId="0" fontId="21" fillId="6" borderId="31" xfId="0" applyFont="1" applyFill="1" applyBorder="1" applyAlignment="1" applyProtection="1">
      <alignment horizontal="left" vertical="center"/>
    </xf>
    <xf numFmtId="0" fontId="34" fillId="0" borderId="59" xfId="0" applyFont="1" applyBorder="1" applyAlignment="1">
      <alignment horizontal="center"/>
    </xf>
    <xf numFmtId="0" fontId="21" fillId="6" borderId="37" xfId="0" applyFont="1" applyFill="1" applyBorder="1" applyAlignment="1" applyProtection="1">
      <alignment horizontal="left" vertical="center" wrapText="1"/>
    </xf>
    <xf numFmtId="0" fontId="21" fillId="6" borderId="38" xfId="0" applyFont="1" applyFill="1" applyBorder="1" applyAlignment="1" applyProtection="1">
      <alignment horizontal="left" vertical="center" wrapText="1"/>
    </xf>
    <xf numFmtId="0" fontId="21" fillId="6" borderId="39" xfId="0" applyFont="1" applyFill="1" applyBorder="1" applyAlignment="1" applyProtection="1">
      <alignment horizontal="left" vertical="center" wrapText="1"/>
    </xf>
    <xf numFmtId="0" fontId="21" fillId="7" borderId="59" xfId="0" applyFont="1" applyFill="1" applyBorder="1" applyAlignment="1" applyProtection="1">
      <alignment horizontal="center" vertical="center"/>
    </xf>
    <xf numFmtId="0" fontId="12" fillId="5" borderId="59" xfId="0" applyFont="1" applyFill="1" applyBorder="1" applyAlignment="1" applyProtection="1">
      <alignment horizontal="justify" vertical="center" wrapText="1"/>
      <protection locked="0"/>
    </xf>
    <xf numFmtId="0" fontId="22" fillId="0" borderId="66" xfId="0" applyFont="1" applyBorder="1" applyAlignment="1">
      <alignment horizontal="left" vertical="center"/>
    </xf>
    <xf numFmtId="0" fontId="22" fillId="0" borderId="67" xfId="0" applyFont="1" applyBorder="1" applyAlignment="1">
      <alignment horizontal="left" vertical="center"/>
    </xf>
    <xf numFmtId="0" fontId="22" fillId="0" borderId="68" xfId="0" applyFont="1" applyBorder="1" applyAlignment="1">
      <alignment horizontal="left" vertical="center"/>
    </xf>
    <xf numFmtId="0" fontId="12" fillId="0" borderId="66" xfId="0" applyFont="1" applyBorder="1" applyAlignment="1">
      <alignment horizontal="left"/>
    </xf>
    <xf numFmtId="0" fontId="12" fillId="0" borderId="67" xfId="0" applyFont="1" applyBorder="1" applyAlignment="1">
      <alignment horizontal="left"/>
    </xf>
    <xf numFmtId="0" fontId="12" fillId="0" borderId="68" xfId="0" applyFont="1" applyBorder="1" applyAlignment="1">
      <alignment horizontal="left"/>
    </xf>
    <xf numFmtId="0" fontId="26" fillId="0" borderId="26" xfId="0" applyFont="1" applyBorder="1" applyAlignment="1">
      <alignment horizontal="center" vertical="center" wrapText="1"/>
    </xf>
    <xf numFmtId="0" fontId="26" fillId="0" borderId="27" xfId="0" applyFont="1" applyBorder="1" applyAlignment="1">
      <alignment horizontal="center" vertical="center" wrapText="1"/>
    </xf>
    <xf numFmtId="0" fontId="26" fillId="0" borderId="28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32" xfId="0" applyFont="1" applyBorder="1" applyAlignment="1">
      <alignment horizontal="center" vertical="center" wrapText="1"/>
    </xf>
    <xf numFmtId="0" fontId="25" fillId="5" borderId="26" xfId="37" applyFont="1" applyFill="1" applyBorder="1" applyAlignment="1">
      <alignment horizontal="center" vertical="center" wrapText="1"/>
    </xf>
    <xf numFmtId="0" fontId="25" fillId="5" borderId="14" xfId="37" applyFont="1" applyFill="1" applyBorder="1" applyAlignment="1">
      <alignment horizontal="center" vertical="center" wrapText="1"/>
    </xf>
    <xf numFmtId="9" fontId="32" fillId="5" borderId="59" xfId="1" applyFont="1" applyFill="1" applyBorder="1" applyAlignment="1">
      <alignment horizontal="center" vertical="center" wrapText="1"/>
    </xf>
    <xf numFmtId="0" fontId="26" fillId="5" borderId="26" xfId="37" applyFont="1" applyFill="1" applyBorder="1" applyAlignment="1">
      <alignment horizontal="center" vertical="center" wrapText="1"/>
    </xf>
    <xf numFmtId="0" fontId="26" fillId="5" borderId="14" xfId="37" applyFont="1" applyFill="1" applyBorder="1" applyAlignment="1">
      <alignment horizontal="center" vertical="center" wrapText="1"/>
    </xf>
    <xf numFmtId="0" fontId="33" fillId="0" borderId="37" xfId="37" applyFont="1" applyFill="1" applyBorder="1" applyAlignment="1">
      <alignment horizontal="center" vertical="center" wrapText="1"/>
    </xf>
    <xf numFmtId="0" fontId="33" fillId="0" borderId="39" xfId="37" applyFont="1" applyFill="1" applyBorder="1" applyAlignment="1">
      <alignment horizontal="center" vertical="center" wrapText="1"/>
    </xf>
    <xf numFmtId="0" fontId="36" fillId="0" borderId="18" xfId="0" applyFont="1" applyFill="1" applyBorder="1" applyAlignment="1" applyProtection="1">
      <alignment horizontal="center" vertical="center"/>
    </xf>
    <xf numFmtId="0" fontId="36" fillId="0" borderId="20" xfId="0" applyFont="1" applyFill="1" applyBorder="1" applyAlignment="1" applyProtection="1">
      <alignment horizontal="center" vertical="center"/>
    </xf>
    <xf numFmtId="1" fontId="12" fillId="0" borderId="11" xfId="0" applyNumberFormat="1" applyFont="1" applyFill="1" applyBorder="1" applyAlignment="1" applyProtection="1">
      <alignment horizontal="center" vertical="center"/>
    </xf>
    <xf numFmtId="1" fontId="12" fillId="0" borderId="13" xfId="0" applyNumberFormat="1" applyFont="1" applyFill="1" applyBorder="1" applyAlignment="1" applyProtection="1">
      <alignment horizontal="center" vertical="center"/>
    </xf>
    <xf numFmtId="9" fontId="12" fillId="0" borderId="18" xfId="1" applyNumberFormat="1" applyFont="1" applyFill="1" applyBorder="1" applyAlignment="1" applyProtection="1">
      <alignment horizontal="center" vertical="center"/>
    </xf>
    <xf numFmtId="9" fontId="12" fillId="0" borderId="20" xfId="1" applyNumberFormat="1" applyFont="1" applyFill="1" applyBorder="1" applyAlignment="1" applyProtection="1">
      <alignment horizontal="center" vertical="center"/>
    </xf>
    <xf numFmtId="9" fontId="21" fillId="0" borderId="18" xfId="1" applyNumberFormat="1" applyFont="1" applyFill="1" applyBorder="1" applyAlignment="1" applyProtection="1">
      <alignment horizontal="center" vertical="center"/>
    </xf>
    <xf numFmtId="9" fontId="21" fillId="0" borderId="20" xfId="1" applyNumberFormat="1" applyFont="1" applyFill="1" applyBorder="1" applyAlignment="1" applyProtection="1">
      <alignment horizontal="center" vertical="center"/>
    </xf>
    <xf numFmtId="0" fontId="36" fillId="0" borderId="14" xfId="0" applyFont="1" applyFill="1" applyBorder="1" applyAlignment="1" applyProtection="1">
      <alignment horizontal="center"/>
    </xf>
    <xf numFmtId="0" fontId="36" fillId="0" borderId="15" xfId="0" applyFont="1" applyFill="1" applyBorder="1" applyAlignment="1" applyProtection="1">
      <alignment horizontal="center"/>
    </xf>
    <xf numFmtId="0" fontId="36" fillId="0" borderId="32" xfId="0" applyFont="1" applyFill="1" applyBorder="1" applyAlignment="1" applyProtection="1">
      <alignment horizontal="center"/>
    </xf>
    <xf numFmtId="10" fontId="12" fillId="0" borderId="18" xfId="1" applyNumberFormat="1" applyFont="1" applyFill="1" applyBorder="1" applyAlignment="1" applyProtection="1">
      <alignment horizontal="center" vertical="center"/>
    </xf>
    <xf numFmtId="10" fontId="12" fillId="0" borderId="20" xfId="1" applyNumberFormat="1" applyFont="1" applyFill="1" applyBorder="1" applyAlignment="1" applyProtection="1">
      <alignment horizontal="center" vertical="center"/>
    </xf>
    <xf numFmtId="9" fontId="21" fillId="0" borderId="37" xfId="1" applyFont="1" applyFill="1" applyBorder="1" applyAlignment="1" applyProtection="1">
      <alignment horizontal="center" vertical="center"/>
    </xf>
    <xf numFmtId="9" fontId="21" fillId="0" borderId="39" xfId="1" applyFont="1" applyFill="1" applyBorder="1" applyAlignment="1" applyProtection="1">
      <alignment horizontal="center" vertical="center"/>
    </xf>
    <xf numFmtId="0" fontId="12" fillId="0" borderId="21" xfId="0" applyFont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 applyProtection="1">
      <alignment horizontal="left" vertical="top" wrapText="1"/>
      <protection locked="0"/>
    </xf>
    <xf numFmtId="0" fontId="12" fillId="0" borderId="22" xfId="0" applyFont="1" applyBorder="1" applyAlignment="1" applyProtection="1">
      <alignment horizontal="left" vertical="top" wrapText="1"/>
      <protection locked="0"/>
    </xf>
    <xf numFmtId="0" fontId="12" fillId="0" borderId="14" xfId="0" applyFont="1" applyBorder="1" applyAlignment="1" applyProtection="1">
      <alignment horizontal="left" vertical="top" wrapText="1"/>
      <protection locked="0"/>
    </xf>
    <xf numFmtId="0" fontId="12" fillId="0" borderId="15" xfId="0" applyFont="1" applyBorder="1" applyAlignment="1" applyProtection="1">
      <alignment horizontal="left" vertical="top" wrapText="1"/>
      <protection locked="0"/>
    </xf>
    <xf numFmtId="0" fontId="12" fillId="0" borderId="32" xfId="0" applyFont="1" applyBorder="1" applyAlignment="1" applyProtection="1">
      <alignment horizontal="left" vertical="top" wrapText="1"/>
      <protection locked="0"/>
    </xf>
    <xf numFmtId="0" fontId="12" fillId="5" borderId="18" xfId="0" applyNumberFormat="1" applyFont="1" applyFill="1" applyBorder="1" applyAlignment="1" applyProtection="1">
      <alignment horizontal="center" vertical="center"/>
    </xf>
    <xf numFmtId="0" fontId="12" fillId="5" borderId="20" xfId="0" applyNumberFormat="1" applyFont="1" applyFill="1" applyBorder="1" applyAlignment="1" applyProtection="1">
      <alignment horizontal="center" vertical="center"/>
    </xf>
    <xf numFmtId="0" fontId="30" fillId="6" borderId="18" xfId="0" applyFont="1" applyFill="1" applyBorder="1" applyAlignment="1" applyProtection="1">
      <alignment horizontal="center" vertical="center" wrapText="1"/>
    </xf>
    <xf numFmtId="0" fontId="30" fillId="6" borderId="20" xfId="0" applyFont="1" applyFill="1" applyBorder="1" applyAlignment="1" applyProtection="1">
      <alignment horizontal="center" vertical="center" wrapText="1"/>
    </xf>
    <xf numFmtId="0" fontId="30" fillId="6" borderId="41" xfId="0" applyFont="1" applyFill="1" applyBorder="1" applyAlignment="1" applyProtection="1">
      <alignment horizontal="center" vertical="center" wrapText="1"/>
    </xf>
    <xf numFmtId="0" fontId="30" fillId="6" borderId="42" xfId="0" applyFont="1" applyFill="1" applyBorder="1" applyAlignment="1" applyProtection="1">
      <alignment horizontal="center" vertical="center" wrapText="1"/>
    </xf>
    <xf numFmtId="0" fontId="12" fillId="5" borderId="37" xfId="0" applyNumberFormat="1" applyFont="1" applyFill="1" applyBorder="1" applyAlignment="1" applyProtection="1">
      <alignment horizontal="center" vertical="center"/>
    </xf>
    <xf numFmtId="0" fontId="12" fillId="5" borderId="39" xfId="0" applyNumberFormat="1" applyFont="1" applyFill="1" applyBorder="1" applyAlignment="1" applyProtection="1">
      <alignment horizontal="center" vertical="center"/>
    </xf>
    <xf numFmtId="0" fontId="12" fillId="0" borderId="18" xfId="0" applyFont="1" applyBorder="1" applyAlignment="1" applyProtection="1">
      <alignment horizontal="left" vertical="center" wrapText="1"/>
    </xf>
    <xf numFmtId="0" fontId="12" fillId="0" borderId="19" xfId="0" applyFont="1" applyBorder="1" applyAlignment="1" applyProtection="1">
      <alignment horizontal="left" vertical="center" wrapText="1"/>
    </xf>
    <xf numFmtId="0" fontId="12" fillId="0" borderId="20" xfId="0" applyFont="1" applyBorder="1" applyAlignment="1" applyProtection="1">
      <alignment horizontal="left" vertical="center" wrapText="1"/>
    </xf>
    <xf numFmtId="0" fontId="21" fillId="7" borderId="18" xfId="0" applyFont="1" applyFill="1" applyBorder="1" applyAlignment="1" applyProtection="1">
      <alignment horizontal="left" vertical="center"/>
    </xf>
    <xf numFmtId="0" fontId="21" fillId="7" borderId="19" xfId="0" applyFont="1" applyFill="1" applyBorder="1" applyAlignment="1" applyProtection="1">
      <alignment horizontal="left" vertical="center"/>
    </xf>
    <xf numFmtId="0" fontId="21" fillId="7" borderId="20" xfId="0" applyFont="1" applyFill="1" applyBorder="1" applyAlignment="1" applyProtection="1">
      <alignment horizontal="left" vertical="center"/>
    </xf>
    <xf numFmtId="0" fontId="21" fillId="7" borderId="37" xfId="0" applyFont="1" applyFill="1" applyBorder="1" applyAlignment="1" applyProtection="1">
      <alignment horizontal="center" vertical="center"/>
      <protection locked="0"/>
    </xf>
    <xf numFmtId="0" fontId="21" fillId="7" borderId="38" xfId="0" applyFont="1" applyFill="1" applyBorder="1" applyAlignment="1" applyProtection="1">
      <alignment horizontal="center" vertical="center"/>
      <protection locked="0"/>
    </xf>
    <xf numFmtId="0" fontId="21" fillId="7" borderId="39" xfId="0" applyFont="1" applyFill="1" applyBorder="1" applyAlignment="1" applyProtection="1">
      <alignment horizontal="center" vertical="center"/>
      <protection locked="0"/>
    </xf>
    <xf numFmtId="0" fontId="35" fillId="0" borderId="37" xfId="0" applyFont="1" applyBorder="1" applyAlignment="1" applyProtection="1">
      <alignment horizontal="center"/>
    </xf>
    <xf numFmtId="0" fontId="35" fillId="0" borderId="38" xfId="0" applyFont="1" applyBorder="1" applyAlignment="1" applyProtection="1">
      <alignment horizontal="center"/>
    </xf>
    <xf numFmtId="0" fontId="35" fillId="0" borderId="39" xfId="0" applyFont="1" applyBorder="1" applyAlignment="1" applyProtection="1">
      <alignment horizontal="center"/>
    </xf>
    <xf numFmtId="0" fontId="35" fillId="2" borderId="37" xfId="0" applyFont="1" applyFill="1" applyBorder="1" applyAlignment="1" applyProtection="1">
      <alignment horizontal="center"/>
    </xf>
    <xf numFmtId="0" fontId="35" fillId="2" borderId="38" xfId="0" applyFont="1" applyFill="1" applyBorder="1" applyAlignment="1" applyProtection="1">
      <alignment horizontal="center"/>
    </xf>
    <xf numFmtId="0" fontId="35" fillId="2" borderId="39" xfId="0" applyFont="1" applyFill="1" applyBorder="1" applyAlignment="1" applyProtection="1">
      <alignment horizontal="center"/>
    </xf>
    <xf numFmtId="0" fontId="12" fillId="0" borderId="37" xfId="0" applyFont="1" applyBorder="1" applyAlignment="1" applyProtection="1">
      <alignment horizontal="left" vertical="center"/>
    </xf>
    <xf numFmtId="0" fontId="12" fillId="0" borderId="38" xfId="0" applyFont="1" applyBorder="1" applyAlignment="1" applyProtection="1">
      <alignment horizontal="left" vertical="center"/>
    </xf>
    <xf numFmtId="0" fontId="12" fillId="0" borderId="39" xfId="0" applyFont="1" applyBorder="1" applyAlignment="1" applyProtection="1">
      <alignment horizontal="left" vertical="center"/>
    </xf>
    <xf numFmtId="0" fontId="12" fillId="0" borderId="18" xfId="0" applyFont="1" applyBorder="1" applyAlignment="1" applyProtection="1">
      <alignment horizontal="left" vertical="center"/>
    </xf>
    <xf numFmtId="0" fontId="12" fillId="0" borderId="19" xfId="0" applyFont="1" applyBorder="1" applyAlignment="1" applyProtection="1">
      <alignment horizontal="left" vertical="center"/>
    </xf>
    <xf numFmtId="0" fontId="12" fillId="0" borderId="20" xfId="0" applyFont="1" applyBorder="1" applyAlignment="1" applyProtection="1">
      <alignment horizontal="left" vertical="center"/>
    </xf>
    <xf numFmtId="0" fontId="12" fillId="5" borderId="26" xfId="0" applyFont="1" applyFill="1" applyBorder="1" applyAlignment="1" applyProtection="1">
      <alignment horizontal="justify" vertical="center" wrapText="1"/>
      <protection locked="0"/>
    </xf>
    <xf numFmtId="0" fontId="12" fillId="5" borderId="27" xfId="0" applyFont="1" applyFill="1" applyBorder="1" applyAlignment="1" applyProtection="1">
      <alignment horizontal="justify" vertical="center" wrapText="1"/>
      <protection locked="0"/>
    </xf>
    <xf numFmtId="0" fontId="12" fillId="5" borderId="28" xfId="0" applyFont="1" applyFill="1" applyBorder="1" applyAlignment="1" applyProtection="1">
      <alignment horizontal="justify" vertical="center" wrapText="1"/>
      <protection locked="0"/>
    </xf>
    <xf numFmtId="0" fontId="12" fillId="5" borderId="14" xfId="0" applyFont="1" applyFill="1" applyBorder="1" applyAlignment="1" applyProtection="1">
      <alignment horizontal="justify" vertical="center" wrapText="1"/>
      <protection locked="0"/>
    </xf>
    <xf numFmtId="0" fontId="12" fillId="5" borderId="15" xfId="0" applyFont="1" applyFill="1" applyBorder="1" applyAlignment="1" applyProtection="1">
      <alignment horizontal="justify" vertical="center" wrapText="1"/>
      <protection locked="0"/>
    </xf>
    <xf numFmtId="0" fontId="12" fillId="5" borderId="32" xfId="0" applyFont="1" applyFill="1" applyBorder="1" applyAlignment="1" applyProtection="1">
      <alignment horizontal="justify" vertical="center" wrapText="1"/>
      <protection locked="0"/>
    </xf>
    <xf numFmtId="0" fontId="34" fillId="0" borderId="60" xfId="0" applyFont="1" applyBorder="1" applyAlignment="1">
      <alignment horizontal="center"/>
    </xf>
    <xf numFmtId="0" fontId="34" fillId="0" borderId="61" xfId="0" applyFont="1" applyBorder="1" applyAlignment="1">
      <alignment horizontal="center"/>
    </xf>
    <xf numFmtId="0" fontId="21" fillId="7" borderId="11" xfId="0" applyFont="1" applyFill="1" applyBorder="1" applyAlignment="1" applyProtection="1">
      <alignment horizontal="left" vertical="center"/>
    </xf>
    <xf numFmtId="0" fontId="21" fillId="7" borderId="12" xfId="0" applyFont="1" applyFill="1" applyBorder="1" applyAlignment="1" applyProtection="1">
      <alignment horizontal="left" vertical="center"/>
    </xf>
    <xf numFmtId="0" fontId="21" fillId="7" borderId="13" xfId="0" applyFont="1" applyFill="1" applyBorder="1" applyAlignment="1" applyProtection="1">
      <alignment horizontal="left" vertical="center"/>
    </xf>
    <xf numFmtId="0" fontId="21" fillId="7" borderId="14" xfId="0" applyFont="1" applyFill="1" applyBorder="1" applyAlignment="1" applyProtection="1">
      <alignment horizontal="center" vertical="center"/>
    </xf>
    <xf numFmtId="0" fontId="21" fillId="7" borderId="15" xfId="0" applyFont="1" applyFill="1" applyBorder="1" applyAlignment="1" applyProtection="1">
      <alignment horizontal="center" vertical="center"/>
    </xf>
    <xf numFmtId="0" fontId="21" fillId="7" borderId="32" xfId="0" applyFont="1" applyFill="1" applyBorder="1" applyAlignment="1" applyProtection="1">
      <alignment horizontal="center" vertical="center"/>
    </xf>
    <xf numFmtId="0" fontId="34" fillId="0" borderId="37" xfId="0" applyFont="1" applyBorder="1" applyAlignment="1">
      <alignment horizontal="center"/>
    </xf>
    <xf numFmtId="0" fontId="34" fillId="0" borderId="38" xfId="0" applyFont="1" applyBorder="1" applyAlignment="1">
      <alignment horizontal="center"/>
    </xf>
    <xf numFmtId="0" fontId="34" fillId="0" borderId="39" xfId="0" applyFont="1" applyBorder="1" applyAlignment="1">
      <alignment horizontal="center"/>
    </xf>
    <xf numFmtId="0" fontId="46" fillId="0" borderId="26" xfId="37" applyFont="1" applyFill="1" applyBorder="1" applyAlignment="1">
      <alignment horizontal="center" vertical="center" wrapText="1"/>
    </xf>
    <xf numFmtId="0" fontId="46" fillId="0" borderId="27" xfId="37" applyFont="1" applyFill="1" applyBorder="1" applyAlignment="1">
      <alignment horizontal="center" vertical="center" wrapText="1"/>
    </xf>
    <xf numFmtId="0" fontId="46" fillId="0" borderId="28" xfId="37" applyFont="1" applyFill="1" applyBorder="1" applyAlignment="1">
      <alignment horizontal="center" vertical="center" wrapText="1"/>
    </xf>
    <xf numFmtId="0" fontId="33" fillId="0" borderId="14" xfId="37" applyFont="1" applyFill="1" applyBorder="1" applyAlignment="1">
      <alignment horizontal="center" vertical="center" wrapText="1"/>
    </xf>
    <xf numFmtId="0" fontId="33" fillId="0" borderId="15" xfId="37" applyFont="1" applyFill="1" applyBorder="1" applyAlignment="1">
      <alignment horizontal="center" vertical="center" wrapText="1"/>
    </xf>
    <xf numFmtId="0" fontId="33" fillId="0" borderId="32" xfId="37" applyFont="1" applyFill="1" applyBorder="1" applyAlignment="1">
      <alignment horizontal="center" vertical="center" wrapText="1"/>
    </xf>
    <xf numFmtId="0" fontId="29" fillId="5" borderId="26" xfId="0" applyFont="1" applyFill="1" applyBorder="1" applyAlignment="1" applyProtection="1">
      <alignment horizontal="center" wrapText="1"/>
      <protection locked="0"/>
    </xf>
    <xf numFmtId="0" fontId="29" fillId="5" borderId="27" xfId="0" applyFont="1" applyFill="1" applyBorder="1" applyAlignment="1" applyProtection="1">
      <alignment horizontal="center" wrapText="1"/>
      <protection locked="0"/>
    </xf>
    <xf numFmtId="0" fontId="28" fillId="5" borderId="14" xfId="0" applyFont="1" applyFill="1" applyBorder="1" applyAlignment="1" applyProtection="1">
      <alignment horizontal="right" vertical="top" wrapText="1"/>
      <protection locked="0"/>
    </xf>
    <xf numFmtId="0" fontId="28" fillId="5" borderId="15" xfId="0" applyFont="1" applyFill="1" applyBorder="1" applyAlignment="1" applyProtection="1">
      <alignment horizontal="right" vertical="top" wrapText="1"/>
      <protection locked="0"/>
    </xf>
    <xf numFmtId="0" fontId="34" fillId="0" borderId="23" xfId="0" applyFont="1" applyBorder="1" applyAlignment="1">
      <alignment horizontal="center"/>
    </xf>
    <xf numFmtId="0" fontId="34" fillId="0" borderId="24" xfId="0" applyFont="1" applyBorder="1" applyAlignment="1">
      <alignment horizontal="center"/>
    </xf>
    <xf numFmtId="0" fontId="34" fillId="0" borderId="25" xfId="0" applyFont="1" applyBorder="1" applyAlignment="1">
      <alignment horizontal="center"/>
    </xf>
    <xf numFmtId="0" fontId="34" fillId="0" borderId="29" xfId="0" applyFont="1" applyBorder="1" applyAlignment="1">
      <alignment horizontal="center"/>
    </xf>
    <xf numFmtId="0" fontId="34" fillId="0" borderId="30" xfId="0" applyFont="1" applyBorder="1" applyAlignment="1">
      <alignment horizontal="center"/>
    </xf>
    <xf numFmtId="0" fontId="34" fillId="0" borderId="31" xfId="0" applyFont="1" applyBorder="1" applyAlignment="1">
      <alignment horizontal="center"/>
    </xf>
    <xf numFmtId="0" fontId="46" fillId="0" borderId="14" xfId="37" applyFont="1" applyFill="1" applyBorder="1" applyAlignment="1">
      <alignment horizontal="center" vertical="center" wrapText="1"/>
    </xf>
    <xf numFmtId="0" fontId="46" fillId="0" borderId="15" xfId="37" applyFont="1" applyFill="1" applyBorder="1" applyAlignment="1">
      <alignment horizontal="center" vertical="center" wrapText="1"/>
    </xf>
    <xf numFmtId="0" fontId="46" fillId="0" borderId="32" xfId="37" applyFont="1" applyFill="1" applyBorder="1" applyAlignment="1">
      <alignment horizontal="center" vertical="center" wrapText="1"/>
    </xf>
    <xf numFmtId="0" fontId="36" fillId="0" borderId="18" xfId="0" applyFont="1" applyFill="1" applyBorder="1" applyAlignment="1" applyProtection="1">
      <alignment horizontal="center"/>
    </xf>
    <xf numFmtId="0" fontId="36" fillId="0" borderId="20" xfId="0" applyFont="1" applyFill="1" applyBorder="1" applyAlignment="1" applyProtection="1">
      <alignment horizontal="center"/>
    </xf>
    <xf numFmtId="10" fontId="12" fillId="5" borderId="18" xfId="1" applyNumberFormat="1" applyFont="1" applyFill="1" applyBorder="1" applyAlignment="1" applyProtection="1">
      <alignment horizontal="center" vertical="center"/>
    </xf>
    <xf numFmtId="10" fontId="12" fillId="5" borderId="20" xfId="1" applyNumberFormat="1" applyFont="1" applyFill="1" applyBorder="1" applyAlignment="1" applyProtection="1">
      <alignment horizontal="center" vertical="center"/>
    </xf>
    <xf numFmtId="9" fontId="12" fillId="5" borderId="18" xfId="0" applyNumberFormat="1" applyFont="1" applyFill="1" applyBorder="1" applyAlignment="1" applyProtection="1">
      <alignment horizontal="center" vertical="center"/>
    </xf>
    <xf numFmtId="9" fontId="12" fillId="5" borderId="20" xfId="0" applyNumberFormat="1" applyFont="1" applyFill="1" applyBorder="1" applyAlignment="1" applyProtection="1">
      <alignment horizontal="center" vertical="center"/>
    </xf>
    <xf numFmtId="1" fontId="12" fillId="5" borderId="18" xfId="0" applyNumberFormat="1" applyFont="1" applyFill="1" applyBorder="1" applyAlignment="1" applyProtection="1">
      <alignment horizontal="center" vertical="center"/>
    </xf>
    <xf numFmtId="0" fontId="29" fillId="5" borderId="26" xfId="0" applyFont="1" applyFill="1" applyBorder="1" applyAlignment="1" applyProtection="1">
      <alignment horizontal="right" wrapText="1"/>
      <protection locked="0"/>
    </xf>
    <xf numFmtId="0" fontId="29" fillId="5" borderId="27" xfId="0" applyFont="1" applyFill="1" applyBorder="1" applyAlignment="1" applyProtection="1">
      <alignment horizontal="right" wrapText="1"/>
      <protection locked="0"/>
    </xf>
    <xf numFmtId="0" fontId="12" fillId="0" borderId="18" xfId="0" applyNumberFormat="1" applyFont="1" applyFill="1" applyBorder="1" applyAlignment="1" applyProtection="1">
      <alignment horizontal="center" vertical="center"/>
    </xf>
    <xf numFmtId="0" fontId="12" fillId="0" borderId="20" xfId="0" applyNumberFormat="1" applyFont="1" applyFill="1" applyBorder="1" applyAlignment="1" applyProtection="1">
      <alignment horizontal="center" vertical="center"/>
    </xf>
    <xf numFmtId="0" fontId="28" fillId="5" borderId="27" xfId="0" applyFont="1" applyFill="1" applyBorder="1" applyAlignment="1" applyProtection="1">
      <alignment horizontal="left" wrapText="1"/>
      <protection locked="0"/>
    </xf>
    <xf numFmtId="0" fontId="28" fillId="5" borderId="28" xfId="0" applyFont="1" applyFill="1" applyBorder="1" applyAlignment="1" applyProtection="1">
      <alignment horizontal="left" wrapText="1"/>
      <protection locked="0"/>
    </xf>
    <xf numFmtId="0" fontId="28" fillId="5" borderId="32" xfId="0" applyFont="1" applyFill="1" applyBorder="1" applyAlignment="1" applyProtection="1">
      <alignment horizontal="center" vertical="top" wrapText="1"/>
      <protection locked="0"/>
    </xf>
    <xf numFmtId="165" fontId="12" fillId="0" borderId="11" xfId="0" applyNumberFormat="1" applyFont="1" applyFill="1" applyBorder="1" applyAlignment="1" applyProtection="1">
      <alignment horizontal="center" vertical="center"/>
    </xf>
    <xf numFmtId="165" fontId="12" fillId="0" borderId="13" xfId="0" applyNumberFormat="1" applyFont="1" applyFill="1" applyBorder="1" applyAlignment="1" applyProtection="1">
      <alignment horizontal="center" vertical="center"/>
    </xf>
    <xf numFmtId="164" fontId="12" fillId="0" borderId="18" xfId="1" applyNumberFormat="1" applyFont="1" applyFill="1" applyBorder="1" applyAlignment="1" applyProtection="1">
      <alignment horizontal="center" vertical="center"/>
    </xf>
    <xf numFmtId="164" fontId="12" fillId="0" borderId="20" xfId="1" applyNumberFormat="1" applyFont="1" applyFill="1" applyBorder="1" applyAlignment="1" applyProtection="1">
      <alignment horizontal="center" vertical="center"/>
    </xf>
    <xf numFmtId="0" fontId="12" fillId="0" borderId="37" xfId="0" applyFont="1" applyBorder="1" applyAlignment="1" applyProtection="1">
      <alignment horizontal="left" vertical="center" wrapText="1"/>
    </xf>
    <xf numFmtId="0" fontId="12" fillId="0" borderId="38" xfId="0" applyFont="1" applyBorder="1" applyAlignment="1" applyProtection="1">
      <alignment horizontal="left" vertical="center" wrapText="1"/>
    </xf>
    <xf numFmtId="0" fontId="12" fillId="0" borderId="39" xfId="0" applyFont="1" applyBorder="1" applyAlignment="1" applyProtection="1">
      <alignment horizontal="left" vertical="center" wrapText="1"/>
    </xf>
    <xf numFmtId="0" fontId="12" fillId="5" borderId="15" xfId="0" applyFont="1" applyFill="1" applyBorder="1" applyAlignment="1" applyProtection="1">
      <alignment horizontal="center" vertical="center" wrapText="1"/>
      <protection locked="0"/>
    </xf>
    <xf numFmtId="0" fontId="12" fillId="5" borderId="32" xfId="0" applyFont="1" applyFill="1" applyBorder="1" applyAlignment="1" applyProtection="1">
      <alignment horizontal="center" vertical="center" wrapText="1"/>
      <protection locked="0"/>
    </xf>
    <xf numFmtId="0" fontId="21" fillId="7" borderId="11" xfId="0" applyFont="1" applyFill="1" applyBorder="1" applyAlignment="1" applyProtection="1">
      <alignment horizontal="left"/>
    </xf>
    <xf numFmtId="0" fontId="21" fillId="7" borderId="12" xfId="0" applyFont="1" applyFill="1" applyBorder="1" applyAlignment="1" applyProtection="1">
      <alignment horizontal="left"/>
    </xf>
    <xf numFmtId="0" fontId="21" fillId="7" borderId="13" xfId="0" applyFont="1" applyFill="1" applyBorder="1" applyAlignment="1" applyProtection="1">
      <alignment horizontal="left"/>
    </xf>
    <xf numFmtId="0" fontId="21" fillId="7" borderId="14" xfId="0" applyFont="1" applyFill="1" applyBorder="1" applyAlignment="1" applyProtection="1">
      <alignment horizontal="center"/>
    </xf>
    <xf numFmtId="0" fontId="21" fillId="7" borderId="15" xfId="0" applyFont="1" applyFill="1" applyBorder="1" applyAlignment="1" applyProtection="1">
      <alignment horizontal="center"/>
    </xf>
    <xf numFmtId="0" fontId="21" fillId="7" borderId="32" xfId="0" applyFont="1" applyFill="1" applyBorder="1" applyAlignment="1" applyProtection="1">
      <alignment horizontal="center"/>
    </xf>
    <xf numFmtId="46" fontId="12" fillId="0" borderId="21" xfId="0" applyNumberFormat="1" applyFont="1" applyBorder="1" applyAlignment="1" applyProtection="1">
      <alignment horizontal="left" vertical="top" wrapText="1"/>
      <protection locked="0"/>
    </xf>
    <xf numFmtId="0" fontId="12" fillId="0" borderId="0" xfId="0" applyNumberFormat="1" applyFont="1" applyBorder="1" applyAlignment="1" applyProtection="1">
      <alignment horizontal="left" vertical="top" wrapText="1"/>
      <protection locked="0"/>
    </xf>
    <xf numFmtId="0" fontId="12" fillId="0" borderId="22" xfId="0" applyNumberFormat="1" applyFont="1" applyBorder="1" applyAlignment="1" applyProtection="1">
      <alignment horizontal="left" vertical="top" wrapText="1"/>
      <protection locked="0"/>
    </xf>
    <xf numFmtId="0" fontId="12" fillId="0" borderId="14" xfId="0" applyNumberFormat="1" applyFont="1" applyBorder="1" applyAlignment="1" applyProtection="1">
      <alignment horizontal="left" vertical="top" wrapText="1"/>
      <protection locked="0"/>
    </xf>
    <xf numFmtId="0" fontId="12" fillId="0" borderId="15" xfId="0" applyNumberFormat="1" applyFont="1" applyBorder="1" applyAlignment="1" applyProtection="1">
      <alignment horizontal="left" vertical="top" wrapText="1"/>
      <protection locked="0"/>
    </xf>
    <xf numFmtId="0" fontId="12" fillId="0" borderId="32" xfId="0" applyNumberFormat="1" applyFont="1" applyBorder="1" applyAlignment="1" applyProtection="1">
      <alignment horizontal="left" vertical="top" wrapText="1"/>
      <protection locked="0"/>
    </xf>
    <xf numFmtId="0" fontId="28" fillId="5" borderId="53" xfId="0" applyFont="1" applyFill="1" applyBorder="1" applyAlignment="1" applyProtection="1">
      <alignment horizontal="center" vertical="top" wrapText="1"/>
      <protection locked="0"/>
    </xf>
    <xf numFmtId="0" fontId="28" fillId="5" borderId="54" xfId="0" applyFont="1" applyFill="1" applyBorder="1" applyAlignment="1" applyProtection="1">
      <alignment horizontal="center" vertical="top" wrapText="1"/>
      <protection locked="0"/>
    </xf>
    <xf numFmtId="0" fontId="12" fillId="0" borderId="21" xfId="0" applyFont="1" applyFill="1" applyBorder="1" applyAlignment="1" applyProtection="1">
      <alignment horizontal="left" vertical="top" wrapText="1"/>
      <protection locked="0"/>
    </xf>
    <xf numFmtId="0" fontId="12" fillId="0" borderId="0" xfId="0" applyFont="1" applyFill="1" applyBorder="1" applyAlignment="1" applyProtection="1">
      <alignment horizontal="left" vertical="top" wrapText="1"/>
      <protection locked="0"/>
    </xf>
    <xf numFmtId="0" fontId="12" fillId="0" borderId="22" xfId="0" applyFont="1" applyFill="1" applyBorder="1" applyAlignment="1" applyProtection="1">
      <alignment horizontal="left" vertical="top" wrapText="1"/>
      <protection locked="0"/>
    </xf>
    <xf numFmtId="0" fontId="12" fillId="0" borderId="14" xfId="0" applyFont="1" applyFill="1" applyBorder="1" applyAlignment="1" applyProtection="1">
      <alignment horizontal="left" vertical="top" wrapText="1"/>
      <protection locked="0"/>
    </xf>
    <xf numFmtId="0" fontId="12" fillId="0" borderId="15" xfId="0" applyFont="1" applyFill="1" applyBorder="1" applyAlignment="1" applyProtection="1">
      <alignment horizontal="left" vertical="top" wrapText="1"/>
      <protection locked="0"/>
    </xf>
    <xf numFmtId="0" fontId="12" fillId="0" borderId="32" xfId="0" applyFont="1" applyFill="1" applyBorder="1" applyAlignment="1" applyProtection="1">
      <alignment horizontal="left" vertical="top" wrapText="1"/>
      <protection locked="0"/>
    </xf>
    <xf numFmtId="0" fontId="29" fillId="5" borderId="27" xfId="0" applyFont="1" applyFill="1" applyBorder="1" applyAlignment="1" applyProtection="1">
      <alignment horizontal="left" wrapText="1"/>
      <protection locked="0"/>
    </xf>
    <xf numFmtId="0" fontId="29" fillId="5" borderId="28" xfId="0" applyFont="1" applyFill="1" applyBorder="1" applyAlignment="1" applyProtection="1">
      <alignment horizontal="left" wrapText="1"/>
      <protection locked="0"/>
    </xf>
    <xf numFmtId="0" fontId="22" fillId="5" borderId="15" xfId="0" applyFont="1" applyFill="1" applyBorder="1" applyAlignment="1" applyProtection="1">
      <alignment horizontal="center" vertical="top" wrapText="1"/>
      <protection locked="0"/>
    </xf>
    <xf numFmtId="0" fontId="22" fillId="5" borderId="32" xfId="0" applyFont="1" applyFill="1" applyBorder="1" applyAlignment="1" applyProtection="1">
      <alignment horizontal="center" vertical="top" wrapText="1"/>
      <protection locked="0"/>
    </xf>
    <xf numFmtId="0" fontId="12" fillId="0" borderId="18" xfId="0" applyFont="1" applyBorder="1" applyAlignment="1" applyProtection="1">
      <alignment vertical="center"/>
    </xf>
    <xf numFmtId="0" fontId="12" fillId="0" borderId="19" xfId="0" applyFont="1" applyBorder="1" applyAlignment="1" applyProtection="1">
      <alignment vertical="center"/>
    </xf>
    <xf numFmtId="0" fontId="12" fillId="0" borderId="20" xfId="0" applyFont="1" applyBorder="1" applyAlignment="1" applyProtection="1">
      <alignment vertical="center"/>
    </xf>
    <xf numFmtId="0" fontId="12" fillId="0" borderId="37" xfId="0" applyFont="1" applyBorder="1" applyAlignment="1" applyProtection="1">
      <alignment vertical="center"/>
    </xf>
    <xf numFmtId="0" fontId="12" fillId="0" borderId="38" xfId="0" applyFont="1" applyBorder="1" applyAlignment="1" applyProtection="1">
      <alignment vertical="center"/>
    </xf>
    <xf numFmtId="0" fontId="12" fillId="0" borderId="39" xfId="0" applyFont="1" applyBorder="1" applyAlignment="1" applyProtection="1">
      <alignment vertical="center"/>
    </xf>
    <xf numFmtId="0" fontId="12" fillId="0" borderId="37" xfId="0" applyFont="1" applyBorder="1" applyAlignment="1" applyProtection="1">
      <alignment vertical="center" wrapText="1"/>
    </xf>
    <xf numFmtId="0" fontId="12" fillId="0" borderId="38" xfId="0" applyFont="1" applyBorder="1" applyAlignment="1" applyProtection="1">
      <alignment vertical="center" wrapText="1"/>
    </xf>
    <xf numFmtId="0" fontId="12" fillId="0" borderId="39" xfId="0" applyFont="1" applyBorder="1" applyAlignment="1" applyProtection="1">
      <alignment vertical="center" wrapText="1"/>
    </xf>
    <xf numFmtId="0" fontId="12" fillId="5" borderId="26" xfId="0" applyFont="1" applyFill="1" applyBorder="1" applyAlignment="1" applyProtection="1">
      <alignment vertical="center" wrapText="1"/>
      <protection locked="0"/>
    </xf>
    <xf numFmtId="0" fontId="12" fillId="5" borderId="27" xfId="0" applyFont="1" applyFill="1" applyBorder="1" applyAlignment="1" applyProtection="1">
      <alignment vertical="center" wrapText="1"/>
      <protection locked="0"/>
    </xf>
    <xf numFmtId="0" fontId="12" fillId="5" borderId="28" xfId="0" applyFont="1" applyFill="1" applyBorder="1" applyAlignment="1" applyProtection="1">
      <alignment vertical="center" wrapText="1"/>
      <protection locked="0"/>
    </xf>
    <xf numFmtId="0" fontId="12" fillId="5" borderId="14" xfId="0" applyFont="1" applyFill="1" applyBorder="1" applyAlignment="1" applyProtection="1">
      <alignment vertical="center" wrapText="1"/>
      <protection locked="0"/>
    </xf>
    <xf numFmtId="0" fontId="12" fillId="5" borderId="15" xfId="0" applyFont="1" applyFill="1" applyBorder="1" applyAlignment="1" applyProtection="1">
      <alignment vertical="center" wrapText="1"/>
      <protection locked="0"/>
    </xf>
    <xf numFmtId="0" fontId="12" fillId="5" borderId="32" xfId="0" applyFont="1" applyFill="1" applyBorder="1" applyAlignment="1" applyProtection="1">
      <alignment vertical="center" wrapText="1"/>
      <protection locked="0"/>
    </xf>
    <xf numFmtId="0" fontId="21" fillId="0" borderId="26" xfId="0" applyFont="1" applyBorder="1" applyAlignment="1">
      <alignment horizontal="center" vertical="center" wrapText="1"/>
    </xf>
    <xf numFmtId="0" fontId="21" fillId="0" borderId="27" xfId="0" applyFont="1" applyBorder="1" applyAlignment="1">
      <alignment horizontal="center" vertical="center" wrapText="1"/>
    </xf>
    <xf numFmtId="0" fontId="21" fillId="0" borderId="28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32" xfId="0" applyFont="1" applyBorder="1" applyAlignment="1">
      <alignment horizontal="center" vertical="center" wrapText="1"/>
    </xf>
    <xf numFmtId="0" fontId="34" fillId="0" borderId="14" xfId="0" applyFont="1" applyBorder="1" applyAlignment="1">
      <alignment horizontal="center"/>
    </xf>
    <xf numFmtId="0" fontId="34" fillId="0" borderId="15" xfId="0" applyFont="1" applyBorder="1" applyAlignment="1">
      <alignment horizontal="center"/>
    </xf>
    <xf numFmtId="0" fontId="34" fillId="0" borderId="32" xfId="0" applyFont="1" applyBorder="1" applyAlignment="1">
      <alignment horizontal="center"/>
    </xf>
    <xf numFmtId="0" fontId="21" fillId="7" borderId="37" xfId="0" applyFont="1" applyFill="1" applyBorder="1" applyAlignment="1" applyProtection="1">
      <alignment horizontal="center" vertical="center"/>
    </xf>
    <xf numFmtId="0" fontId="21" fillId="7" borderId="38" xfId="0" applyFont="1" applyFill="1" applyBorder="1" applyAlignment="1" applyProtection="1">
      <alignment horizontal="center" vertical="center"/>
    </xf>
    <xf numFmtId="0" fontId="21" fillId="7" borderId="39" xfId="0" applyFont="1" applyFill="1" applyBorder="1" applyAlignment="1" applyProtection="1">
      <alignment horizontal="center" vertical="center"/>
    </xf>
    <xf numFmtId="0" fontId="28" fillId="5" borderId="21" xfId="0" applyFont="1" applyFill="1" applyBorder="1" applyAlignment="1" applyProtection="1">
      <alignment horizontal="right" vertical="top" wrapText="1"/>
      <protection locked="0"/>
    </xf>
    <xf numFmtId="0" fontId="28" fillId="5" borderId="0" xfId="0" applyFont="1" applyFill="1" applyBorder="1" applyAlignment="1" applyProtection="1">
      <alignment horizontal="right" vertical="top" wrapText="1"/>
      <protection locked="0"/>
    </xf>
    <xf numFmtId="0" fontId="21" fillId="7" borderId="18" xfId="0" applyFont="1" applyFill="1" applyBorder="1" applyAlignment="1" applyProtection="1">
      <alignment horizontal="left"/>
    </xf>
    <xf numFmtId="0" fontId="21" fillId="7" borderId="19" xfId="0" applyFont="1" applyFill="1" applyBorder="1" applyAlignment="1" applyProtection="1">
      <alignment horizontal="left"/>
    </xf>
    <xf numFmtId="0" fontId="21" fillId="7" borderId="20" xfId="0" applyFont="1" applyFill="1" applyBorder="1" applyAlignment="1" applyProtection="1">
      <alignment horizontal="left"/>
    </xf>
    <xf numFmtId="0" fontId="21" fillId="7" borderId="37" xfId="0" applyFont="1" applyFill="1" applyBorder="1" applyAlignment="1" applyProtection="1">
      <alignment horizontal="center"/>
    </xf>
    <xf numFmtId="0" fontId="21" fillId="7" borderId="38" xfId="0" applyFont="1" applyFill="1" applyBorder="1" applyAlignment="1" applyProtection="1">
      <alignment horizontal="center"/>
    </xf>
    <xf numFmtId="0" fontId="21" fillId="7" borderId="39" xfId="0" applyFont="1" applyFill="1" applyBorder="1" applyAlignment="1" applyProtection="1">
      <alignment horizontal="center"/>
    </xf>
    <xf numFmtId="0" fontId="12" fillId="5" borderId="21" xfId="0" applyFont="1" applyFill="1" applyBorder="1" applyAlignment="1" applyProtection="1">
      <alignment horizontal="justify" vertical="center" wrapText="1"/>
      <protection locked="0"/>
    </xf>
    <xf numFmtId="0" fontId="12" fillId="5" borderId="0" xfId="0" applyFont="1" applyFill="1" applyBorder="1" applyAlignment="1" applyProtection="1">
      <alignment horizontal="justify" vertical="center" wrapText="1"/>
      <protection locked="0"/>
    </xf>
    <xf numFmtId="0" fontId="12" fillId="5" borderId="22" xfId="0" applyFont="1" applyFill="1" applyBorder="1" applyAlignment="1" applyProtection="1">
      <alignment horizontal="justify" vertical="center" wrapText="1"/>
      <protection locked="0"/>
    </xf>
    <xf numFmtId="0" fontId="28" fillId="5" borderId="15" xfId="0" applyFont="1" applyFill="1" applyBorder="1" applyAlignment="1" applyProtection="1">
      <alignment horizontal="left" vertical="top" wrapText="1"/>
      <protection locked="0"/>
    </xf>
    <xf numFmtId="0" fontId="28" fillId="5" borderId="32" xfId="0" applyFont="1" applyFill="1" applyBorder="1" applyAlignment="1" applyProtection="1">
      <alignment horizontal="left" vertical="top" wrapText="1"/>
      <protection locked="0"/>
    </xf>
    <xf numFmtId="0" fontId="12" fillId="8" borderId="18" xfId="0" applyNumberFormat="1" applyFont="1" applyFill="1" applyBorder="1" applyAlignment="1" applyProtection="1">
      <alignment horizontal="center" vertical="center"/>
    </xf>
    <xf numFmtId="0" fontId="12" fillId="8" borderId="20" xfId="0" applyNumberFormat="1" applyFont="1" applyFill="1" applyBorder="1" applyAlignment="1" applyProtection="1">
      <alignment horizontal="center" vertical="center"/>
    </xf>
    <xf numFmtId="0" fontId="34" fillId="0" borderId="63" xfId="0" applyFont="1" applyBorder="1" applyAlignment="1">
      <alignment horizontal="center"/>
    </xf>
    <xf numFmtId="0" fontId="34" fillId="0" borderId="58" xfId="0" applyFont="1" applyBorder="1" applyAlignment="1">
      <alignment horizontal="center"/>
    </xf>
    <xf numFmtId="0" fontId="34" fillId="0" borderId="57" xfId="0" applyFont="1" applyBorder="1" applyAlignment="1">
      <alignment horizontal="center"/>
    </xf>
    <xf numFmtId="0" fontId="34" fillId="0" borderId="43" xfId="0" applyFont="1" applyBorder="1" applyAlignment="1">
      <alignment horizontal="center"/>
    </xf>
    <xf numFmtId="0" fontId="28" fillId="5" borderId="56" xfId="0" applyFont="1" applyFill="1" applyBorder="1" applyAlignment="1" applyProtection="1">
      <alignment horizontal="center" vertical="center" wrapText="1"/>
      <protection locked="0"/>
    </xf>
    <xf numFmtId="0" fontId="28" fillId="5" borderId="55" xfId="0" applyFont="1" applyFill="1" applyBorder="1" applyAlignment="1" applyProtection="1">
      <alignment horizontal="center" vertical="center" wrapText="1"/>
      <protection locked="0"/>
    </xf>
    <xf numFmtId="0" fontId="28" fillId="5" borderId="14" xfId="0" applyFont="1" applyFill="1" applyBorder="1" applyAlignment="1" applyProtection="1">
      <alignment horizontal="center" vertical="center" wrapText="1"/>
      <protection locked="0"/>
    </xf>
    <xf numFmtId="0" fontId="28" fillId="5" borderId="15" xfId="0" applyFont="1" applyFill="1" applyBorder="1" applyAlignment="1" applyProtection="1">
      <alignment horizontal="center" vertical="center" wrapText="1"/>
      <protection locked="0"/>
    </xf>
    <xf numFmtId="3" fontId="11" fillId="0" borderId="64" xfId="0" applyNumberFormat="1" applyFont="1" applyFill="1" applyBorder="1" applyAlignment="1">
      <alignment horizontal="center" vertical="center"/>
    </xf>
    <xf numFmtId="3" fontId="11" fillId="0" borderId="65" xfId="0" applyNumberFormat="1" applyFont="1" applyFill="1" applyBorder="1" applyAlignment="1">
      <alignment horizontal="center" vertical="center"/>
    </xf>
    <xf numFmtId="1" fontId="11" fillId="0" borderId="64" xfId="0" applyNumberFormat="1" applyFont="1" applyFill="1" applyBorder="1" applyAlignment="1">
      <alignment horizontal="center" vertical="center"/>
    </xf>
    <xf numFmtId="1" fontId="11" fillId="0" borderId="65" xfId="0" applyNumberFormat="1" applyFont="1" applyFill="1" applyBorder="1" applyAlignment="1">
      <alignment horizontal="center" vertical="center"/>
    </xf>
    <xf numFmtId="0" fontId="38" fillId="0" borderId="52" xfId="0" applyFont="1" applyFill="1" applyBorder="1" applyAlignment="1">
      <alignment horizontal="center" vertical="center"/>
    </xf>
    <xf numFmtId="0" fontId="11" fillId="0" borderId="52" xfId="0" applyFont="1" applyFill="1" applyBorder="1" applyAlignment="1">
      <alignment horizontal="center" vertical="center"/>
    </xf>
    <xf numFmtId="0" fontId="38" fillId="0" borderId="64" xfId="0" applyFont="1" applyBorder="1" applyAlignment="1">
      <alignment horizontal="center" vertical="center" wrapText="1"/>
    </xf>
    <xf numFmtId="0" fontId="38" fillId="0" borderId="65" xfId="0" applyFont="1" applyBorder="1" applyAlignment="1">
      <alignment horizontal="center" vertical="center" wrapText="1"/>
    </xf>
    <xf numFmtId="0" fontId="38" fillId="0" borderId="52" xfId="0" applyFont="1" applyBorder="1" applyAlignment="1">
      <alignment horizontal="center" vertical="center"/>
    </xf>
    <xf numFmtId="0" fontId="38" fillId="0" borderId="52" xfId="0" applyFont="1" applyBorder="1" applyAlignment="1">
      <alignment horizontal="center" vertical="center" wrapText="1"/>
    </xf>
    <xf numFmtId="0" fontId="31" fillId="9" borderId="64" xfId="0" applyFont="1" applyFill="1" applyBorder="1" applyAlignment="1">
      <alignment horizontal="center" vertical="center" wrapText="1"/>
    </xf>
    <xf numFmtId="0" fontId="31" fillId="9" borderId="65" xfId="0" applyFont="1" applyFill="1" applyBorder="1" applyAlignment="1">
      <alignment horizontal="center" vertical="center" wrapText="1"/>
    </xf>
    <xf numFmtId="1" fontId="11" fillId="0" borderId="52" xfId="0" applyNumberFormat="1" applyFont="1" applyFill="1" applyBorder="1" applyAlignment="1">
      <alignment horizontal="center" vertical="center"/>
    </xf>
    <xf numFmtId="0" fontId="34" fillId="0" borderId="0" xfId="0" applyFont="1" applyAlignment="1">
      <alignment horizontal="left" vertical="top"/>
    </xf>
    <xf numFmtId="0" fontId="36" fillId="0" borderId="37" xfId="0" applyFont="1" applyFill="1" applyBorder="1" applyAlignment="1" applyProtection="1">
      <alignment horizontal="center"/>
    </xf>
    <xf numFmtId="0" fontId="36" fillId="0" borderId="38" xfId="0" applyFont="1" applyFill="1" applyBorder="1" applyAlignment="1" applyProtection="1">
      <alignment horizontal="center"/>
    </xf>
    <xf numFmtId="0" fontId="36" fillId="0" borderId="39" xfId="0" applyFont="1" applyFill="1" applyBorder="1" applyAlignment="1" applyProtection="1">
      <alignment horizontal="center"/>
    </xf>
    <xf numFmtId="49" fontId="36" fillId="0" borderId="37" xfId="0" applyNumberFormat="1" applyFont="1" applyFill="1" applyBorder="1" applyAlignment="1" applyProtection="1">
      <alignment horizontal="center" vertical="center" wrapText="1"/>
    </xf>
    <xf numFmtId="49" fontId="36" fillId="0" borderId="39" xfId="0" applyNumberFormat="1" applyFont="1" applyFill="1" applyBorder="1" applyAlignment="1" applyProtection="1">
      <alignment horizontal="center" vertical="center"/>
    </xf>
    <xf numFmtId="0" fontId="30" fillId="6" borderId="37" xfId="0" applyFont="1" applyFill="1" applyBorder="1" applyAlignment="1" applyProtection="1">
      <alignment horizontal="center" vertical="center" wrapText="1"/>
    </xf>
    <xf numFmtId="0" fontId="30" fillId="6" borderId="39" xfId="0" applyFont="1" applyFill="1" applyBorder="1" applyAlignment="1" applyProtection="1">
      <alignment horizontal="center" vertical="center" wrapText="1"/>
    </xf>
    <xf numFmtId="0" fontId="34" fillId="0" borderId="0" xfId="0" applyFont="1" applyAlignment="1">
      <alignment horizontal="left" vertical="top" wrapText="1"/>
    </xf>
    <xf numFmtId="3" fontId="12" fillId="5" borderId="18" xfId="0" applyNumberFormat="1" applyFont="1" applyFill="1" applyBorder="1" applyAlignment="1" applyProtection="1">
      <alignment horizontal="center" vertical="center"/>
    </xf>
    <xf numFmtId="2" fontId="12" fillId="0" borderId="37" xfId="1" applyNumberFormat="1" applyFont="1" applyFill="1" applyBorder="1" applyAlignment="1" applyProtection="1">
      <alignment horizontal="center" vertical="center"/>
    </xf>
    <xf numFmtId="2" fontId="12" fillId="0" borderId="39" xfId="1" applyNumberFormat="1" applyFont="1" applyFill="1" applyBorder="1" applyAlignment="1" applyProtection="1">
      <alignment horizontal="center" vertical="center"/>
    </xf>
    <xf numFmtId="1" fontId="21" fillId="0" borderId="18" xfId="1" applyNumberFormat="1" applyFont="1" applyFill="1" applyBorder="1" applyAlignment="1" applyProtection="1">
      <alignment horizontal="center" vertical="center"/>
    </xf>
    <xf numFmtId="1" fontId="21" fillId="0" borderId="20" xfId="1" applyNumberFormat="1" applyFont="1" applyFill="1" applyBorder="1" applyAlignment="1" applyProtection="1">
      <alignment horizontal="center" vertical="center"/>
    </xf>
    <xf numFmtId="0" fontId="31" fillId="8" borderId="52" xfId="0" applyFont="1" applyFill="1" applyBorder="1" applyAlignment="1">
      <alignment horizontal="center" vertical="center" wrapText="1"/>
    </xf>
    <xf numFmtId="3" fontId="40" fillId="0" borderId="52" xfId="0" applyNumberFormat="1" applyFont="1" applyBorder="1" applyAlignment="1">
      <alignment horizontal="center" vertical="center" wrapText="1"/>
    </xf>
    <xf numFmtId="2" fontId="11" fillId="0" borderId="52" xfId="0" applyNumberFormat="1" applyFont="1" applyFill="1" applyBorder="1" applyAlignment="1">
      <alignment horizontal="center" vertical="center"/>
    </xf>
    <xf numFmtId="1" fontId="12" fillId="0" borderId="37" xfId="1" applyNumberFormat="1" applyFont="1" applyFill="1" applyBorder="1" applyAlignment="1" applyProtection="1">
      <alignment horizontal="center" vertical="center"/>
    </xf>
    <xf numFmtId="1" fontId="12" fillId="0" borderId="39" xfId="1" applyNumberFormat="1" applyFont="1" applyFill="1" applyBorder="1" applyAlignment="1" applyProtection="1">
      <alignment horizontal="center" vertical="center"/>
    </xf>
    <xf numFmtId="165" fontId="12" fillId="5" borderId="18" xfId="0" applyNumberFormat="1" applyFont="1" applyFill="1" applyBorder="1" applyAlignment="1" applyProtection="1">
      <alignment horizontal="center" vertical="center"/>
    </xf>
    <xf numFmtId="165" fontId="12" fillId="5" borderId="20" xfId="0" applyNumberFormat="1" applyFont="1" applyFill="1" applyBorder="1" applyAlignment="1" applyProtection="1">
      <alignment horizontal="center" vertical="center"/>
    </xf>
    <xf numFmtId="2" fontId="12" fillId="5" borderId="18" xfId="0" applyNumberFormat="1" applyFont="1" applyFill="1" applyBorder="1" applyAlignment="1" applyProtection="1">
      <alignment horizontal="center" vertical="center"/>
    </xf>
    <xf numFmtId="2" fontId="12" fillId="5" borderId="20" xfId="0" applyNumberFormat="1" applyFont="1" applyFill="1" applyBorder="1" applyAlignment="1" applyProtection="1">
      <alignment horizontal="center" vertical="center"/>
    </xf>
    <xf numFmtId="10" fontId="12" fillId="0" borderId="37" xfId="1" applyNumberFormat="1" applyFont="1" applyFill="1" applyBorder="1" applyAlignment="1" applyProtection="1">
      <alignment horizontal="center" vertical="center"/>
    </xf>
    <xf numFmtId="10" fontId="12" fillId="0" borderId="39" xfId="1" applyNumberFormat="1" applyFont="1" applyFill="1" applyBorder="1" applyAlignment="1" applyProtection="1">
      <alignment horizontal="center" vertical="center"/>
    </xf>
    <xf numFmtId="0" fontId="36" fillId="0" borderId="37" xfId="0" applyFont="1" applyFill="1" applyBorder="1" applyAlignment="1" applyProtection="1">
      <alignment horizontal="center" vertical="center" wrapText="1"/>
    </xf>
    <xf numFmtId="0" fontId="36" fillId="0" borderId="39" xfId="0" applyFont="1" applyFill="1" applyBorder="1" applyAlignment="1" applyProtection="1">
      <alignment horizontal="center" vertical="center" wrapText="1"/>
    </xf>
    <xf numFmtId="1" fontId="12" fillId="5" borderId="20" xfId="0" applyNumberFormat="1" applyFont="1" applyFill="1" applyBorder="1" applyAlignment="1" applyProtection="1">
      <alignment horizontal="center" vertical="center"/>
    </xf>
    <xf numFmtId="0" fontId="36" fillId="0" borderId="18" xfId="0" applyFont="1" applyFill="1" applyBorder="1" applyAlignment="1" applyProtection="1">
      <alignment horizontal="center" vertical="center" wrapText="1"/>
    </xf>
    <xf numFmtId="9" fontId="21" fillId="0" borderId="37" xfId="1" applyNumberFormat="1" applyFont="1" applyFill="1" applyBorder="1" applyAlignment="1" applyProtection="1">
      <alignment horizontal="center" vertical="center"/>
    </xf>
    <xf numFmtId="9" fontId="21" fillId="0" borderId="39" xfId="1" applyNumberFormat="1" applyFont="1" applyFill="1" applyBorder="1" applyAlignment="1" applyProtection="1">
      <alignment horizontal="center" vertical="center"/>
    </xf>
    <xf numFmtId="1" fontId="21" fillId="0" borderId="37" xfId="1" applyNumberFormat="1" applyFont="1" applyFill="1" applyBorder="1" applyAlignment="1" applyProtection="1">
      <alignment horizontal="center" vertical="center"/>
    </xf>
    <xf numFmtId="1" fontId="21" fillId="0" borderId="39" xfId="1" applyNumberFormat="1" applyFont="1" applyFill="1" applyBorder="1" applyAlignment="1" applyProtection="1">
      <alignment horizontal="center" vertical="center"/>
    </xf>
    <xf numFmtId="0" fontId="21" fillId="7" borderId="16" xfId="0" applyFont="1" applyFill="1" applyBorder="1" applyAlignment="1" applyProtection="1">
      <alignment horizontal="center" vertical="center"/>
    </xf>
    <xf numFmtId="0" fontId="21" fillId="7" borderId="17" xfId="0" applyFont="1" applyFill="1" applyBorder="1" applyAlignment="1" applyProtection="1">
      <alignment horizontal="center" vertical="center"/>
    </xf>
    <xf numFmtId="0" fontId="22" fillId="5" borderId="14" xfId="0" applyFont="1" applyFill="1" applyBorder="1" applyAlignment="1" applyProtection="1">
      <alignment horizontal="center" vertical="top" wrapText="1"/>
      <protection locked="0"/>
    </xf>
  </cellXfs>
  <cellStyles count="38"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Normal" xfId="0" builtinId="0"/>
    <cellStyle name="Normal 2" xfId="2" xr:uid="{00000000-0005-0000-0000-000023000000}"/>
    <cellStyle name="Normal 3" xfId="37" xr:uid="{00000000-0005-0000-0000-000024000000}"/>
    <cellStyle name="Porcentaje" xfId="1" builtinId="5"/>
  </cellStyles>
  <dxfs count="281"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ont>
        <color auto="1"/>
      </font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</dxfs>
  <tableStyles count="0" defaultTableStyle="TableStyleMedium9" defaultPivotStyle="PivotStyleMedium4"/>
  <colors>
    <mruColors>
      <color rgb="FFADC9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2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      VER   EJEMPLO    '!$A$17:$A$22</c:f>
              <c:strCache>
                <c:ptCount val="2"/>
                <c:pt idx="0">
                  <c:v>1 Semestre 2014</c:v>
                </c:pt>
                <c:pt idx="1">
                  <c:v>2 Semestre 2014</c:v>
                </c:pt>
              </c:strCache>
            </c:strRef>
          </c:cat>
          <c:val>
            <c:numRef>
              <c:f>'      VER   EJEMPLO    '!$B$17:$B$22</c:f>
              <c:numCache>
                <c:formatCode>General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0-08B1-478E-AD16-C7588E6A14CE}"/>
            </c:ext>
          </c:extLst>
        </c:ser>
        <c:ser>
          <c:idx val="1"/>
          <c:order val="1"/>
          <c:spPr>
            <a:solidFill>
              <a:srgbClr val="92D05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      VER   EJEMPLO    '!$A$17:$A$22</c:f>
              <c:strCache>
                <c:ptCount val="2"/>
                <c:pt idx="0">
                  <c:v>1 Semestre 2014</c:v>
                </c:pt>
                <c:pt idx="1">
                  <c:v>2 Semestre 2014</c:v>
                </c:pt>
              </c:strCache>
            </c:strRef>
          </c:cat>
          <c:val>
            <c:numRef>
              <c:f>'      VER   EJEMPLO    '!$G$17:$G$22</c:f>
              <c:numCache>
                <c:formatCode>0.00%</c:formatCode>
                <c:ptCount val="6"/>
                <c:pt idx="0">
                  <c:v>0.4</c:v>
                </c:pt>
                <c:pt idx="1">
                  <c:v>0.5625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8B1-478E-AD16-C7588E6A14CE}"/>
            </c:ext>
          </c:extLst>
        </c:ser>
        <c:ser>
          <c:idx val="2"/>
          <c:order val="2"/>
          <c:invertIfNegative val="0"/>
          <c:cat>
            <c:strRef>
              <c:f>'      VER   EJEMPLO    '!$A$17:$A$22</c:f>
              <c:strCache>
                <c:ptCount val="2"/>
                <c:pt idx="0">
                  <c:v>1 Semestre 2014</c:v>
                </c:pt>
                <c:pt idx="1">
                  <c:v>2 Semestre 2014</c:v>
                </c:pt>
              </c:strCache>
            </c:strRef>
          </c:cat>
          <c:val>
            <c:numRef>
              <c:f>'      VER   EJEMPLO    '!$H$17:$H$22</c:f>
              <c:numCache>
                <c:formatCode>0.00%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2-08B1-478E-AD16-C7588E6A14CE}"/>
            </c:ext>
          </c:extLst>
        </c:ser>
        <c:ser>
          <c:idx val="3"/>
          <c:order val="3"/>
          <c:spPr>
            <a:solidFill>
              <a:schemeClr val="accent6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      VER   EJEMPLO    '!$A$17:$A$22</c:f>
              <c:strCache>
                <c:ptCount val="2"/>
                <c:pt idx="0">
                  <c:v>1 Semestre 2014</c:v>
                </c:pt>
                <c:pt idx="1">
                  <c:v>2 Semestre 2014</c:v>
                </c:pt>
              </c:strCache>
            </c:strRef>
          </c:cat>
          <c:val>
            <c:numRef>
              <c:f>'      VER   EJEMPLO    '!$I$17:$I$22</c:f>
              <c:numCache>
                <c:formatCode>0.00%</c:formatCode>
                <c:ptCount val="6"/>
                <c:pt idx="0">
                  <c:v>0.85</c:v>
                </c:pt>
                <c:pt idx="1">
                  <c:v>0.85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8B1-478E-AD16-C7588E6A14CE}"/>
            </c:ext>
          </c:extLst>
        </c:ser>
        <c:ser>
          <c:idx val="4"/>
          <c:order val="4"/>
          <c:invertIfNegative val="0"/>
          <c:cat>
            <c:strRef>
              <c:f>'      VER   EJEMPLO    '!$A$17:$A$22</c:f>
              <c:strCache>
                <c:ptCount val="2"/>
                <c:pt idx="0">
                  <c:v>1 Semestre 2014</c:v>
                </c:pt>
                <c:pt idx="1">
                  <c:v>2 Semestre 2014</c:v>
                </c:pt>
              </c:strCache>
            </c:strRef>
          </c:cat>
          <c:val>
            <c:numRef>
              <c:f>'      VER   EJEMPLO    '!$J$17:$J$22</c:f>
              <c:numCache>
                <c:formatCode>0.00%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4-08B1-478E-AD16-C7588E6A14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374242048"/>
        <c:axId val="279142040"/>
        <c:axId val="0"/>
      </c:bar3DChart>
      <c:catAx>
        <c:axId val="3742420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s-ES"/>
            </a:pPr>
            <a:endParaRPr lang="es-CO"/>
          </a:p>
        </c:txPr>
        <c:crossAx val="279142040"/>
        <c:crosses val="autoZero"/>
        <c:auto val="1"/>
        <c:lblAlgn val="ctr"/>
        <c:lblOffset val="100"/>
        <c:noMultiLvlLbl val="0"/>
      </c:catAx>
      <c:valAx>
        <c:axId val="2791420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ES"/>
            </a:pPr>
            <a:endParaRPr lang="es-CO"/>
          </a:p>
        </c:txPr>
        <c:crossAx val="3742420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" l="0.70000000000000095" r="0.70000000000000095" t="0.750000000000002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cat>
            <c:numRef>
              <c:f>'Investigación Incidentes,AT,EL'!$A$17:$A$22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'Investigación Incidentes,AT,EL'!$B$17:$B$22</c:f>
              <c:numCache>
                <c:formatCode>General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0-96AB-40D1-81C0-D46CE470C109}"/>
            </c:ext>
          </c:extLst>
        </c:ser>
        <c:ser>
          <c:idx val="1"/>
          <c:order val="1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'Investigación Incidentes,AT,EL'!$A$17:$A$22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'Investigación Incidentes,AT,EL'!$G$17:$G$22</c:f>
              <c:numCache>
                <c:formatCode>0%</c:formatCode>
                <c:ptCount val="6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6AB-40D1-81C0-D46CE470C109}"/>
            </c:ext>
          </c:extLst>
        </c:ser>
        <c:ser>
          <c:idx val="2"/>
          <c:order val="2"/>
          <c:invertIfNegative val="0"/>
          <c:cat>
            <c:numRef>
              <c:f>'Investigación Incidentes,AT,EL'!$A$17:$A$22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'Investigación Incidentes,AT,EL'!$H$17:$H$22</c:f>
              <c:numCache>
                <c:formatCode>0%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2-96AB-40D1-81C0-D46CE470C109}"/>
            </c:ext>
          </c:extLst>
        </c:ser>
        <c:ser>
          <c:idx val="3"/>
          <c:order val="3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'Investigación Incidentes,AT,EL'!$A$17:$A$22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'Investigación Incidentes,AT,EL'!$I$17:$I$22</c:f>
              <c:numCache>
                <c:formatCode>0%</c:formatCode>
                <c:ptCount val="6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6AB-40D1-81C0-D46CE470C109}"/>
            </c:ext>
          </c:extLst>
        </c:ser>
        <c:ser>
          <c:idx val="4"/>
          <c:order val="4"/>
          <c:invertIfNegative val="0"/>
          <c:cat>
            <c:numRef>
              <c:f>'Investigación Incidentes,AT,EL'!$A$17:$A$22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'Investigación Incidentes,AT,EL'!$J$17:$J$22</c:f>
              <c:numCache>
                <c:formatCode>0%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4-96AB-40D1-81C0-D46CE470C1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74990320"/>
        <c:axId val="274990712"/>
        <c:axId val="0"/>
      </c:bar3DChart>
      <c:catAx>
        <c:axId val="274990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ES"/>
            </a:pPr>
            <a:endParaRPr lang="es-CO"/>
          </a:p>
        </c:txPr>
        <c:crossAx val="274990712"/>
        <c:crosses val="autoZero"/>
        <c:auto val="1"/>
        <c:lblAlgn val="ctr"/>
        <c:lblOffset val="100"/>
        <c:noMultiLvlLbl val="0"/>
      </c:catAx>
      <c:valAx>
        <c:axId val="2749907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ES"/>
            </a:pPr>
            <a:endParaRPr lang="es-CO"/>
          </a:p>
        </c:txPr>
        <c:crossAx val="2749903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" l="0.70000000000000095" r="0.70000000000000095" t="0.750000000000002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cat>
            <c:numRef>
              <c:f>Simulacros!$A$17:$A$22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Simulacros!$B$17:$B$22</c:f>
              <c:numCache>
                <c:formatCode>General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0-22BB-4BAE-827A-C272905E4B7B}"/>
            </c:ext>
          </c:extLst>
        </c:ser>
        <c:ser>
          <c:idx val="1"/>
          <c:order val="1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Simulacros!$A$17:$A$22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Simulacros!$G$17:$G$22</c:f>
              <c:numCache>
                <c:formatCode>0%</c:formatCode>
                <c:ptCount val="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2BB-4BAE-827A-C272905E4B7B}"/>
            </c:ext>
          </c:extLst>
        </c:ser>
        <c:ser>
          <c:idx val="2"/>
          <c:order val="2"/>
          <c:invertIfNegative val="0"/>
          <c:cat>
            <c:numRef>
              <c:f>Simulacros!$A$17:$A$22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Simulacros!$H$17:$H$22</c:f>
              <c:numCache>
                <c:formatCode>0%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2-22BB-4BAE-827A-C272905E4B7B}"/>
            </c:ext>
          </c:extLst>
        </c:ser>
        <c:ser>
          <c:idx val="3"/>
          <c:order val="3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Simulacros!$A$17:$A$22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Simulacros!$I$17:$I$22</c:f>
              <c:numCache>
                <c:formatCode>0%</c:formatCode>
                <c:ptCount val="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2BB-4BAE-827A-C272905E4B7B}"/>
            </c:ext>
          </c:extLst>
        </c:ser>
        <c:ser>
          <c:idx val="4"/>
          <c:order val="4"/>
          <c:invertIfNegative val="0"/>
          <c:cat>
            <c:numRef>
              <c:f>Simulacros!$A$17:$A$22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Simulacros!$J$17:$J$22</c:f>
              <c:numCache>
                <c:formatCode>0%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4-22BB-4BAE-827A-C272905E4B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74991496"/>
        <c:axId val="274991888"/>
        <c:axId val="0"/>
      </c:bar3DChart>
      <c:catAx>
        <c:axId val="274991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ES"/>
            </a:pPr>
            <a:endParaRPr lang="es-CO"/>
          </a:p>
        </c:txPr>
        <c:crossAx val="274991888"/>
        <c:crosses val="autoZero"/>
        <c:auto val="1"/>
        <c:lblAlgn val="ctr"/>
        <c:lblOffset val="100"/>
        <c:noMultiLvlLbl val="0"/>
      </c:catAx>
      <c:valAx>
        <c:axId val="2749918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ES"/>
            </a:pPr>
            <a:endParaRPr lang="es-CO"/>
          </a:p>
        </c:txPr>
        <c:crossAx val="2749914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" l="0.70000000000000095" r="0.70000000000000095" t="0.750000000000002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cat>
            <c:numRef>
              <c:f>'Conservación de Documentos'!$A$17:$A$22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'Conservación de Documentos'!$B$17:$B$22</c:f>
              <c:numCache>
                <c:formatCode>General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0-BD45-46A7-8C82-B0B752569619}"/>
            </c:ext>
          </c:extLst>
        </c:ser>
        <c:ser>
          <c:idx val="1"/>
          <c:order val="1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'Conservación de Documentos'!$A$17:$A$22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'Conservación de Documentos'!$G$17:$G$22</c:f>
              <c:numCache>
                <c:formatCode>0%</c:formatCode>
                <c:ptCount val="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D45-46A7-8C82-B0B752569619}"/>
            </c:ext>
          </c:extLst>
        </c:ser>
        <c:ser>
          <c:idx val="2"/>
          <c:order val="2"/>
          <c:invertIfNegative val="0"/>
          <c:cat>
            <c:numRef>
              <c:f>'Conservación de Documentos'!$A$17:$A$22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'Conservación de Documentos'!$H$17:$H$22</c:f>
              <c:numCache>
                <c:formatCode>0%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2-BD45-46A7-8C82-B0B752569619}"/>
            </c:ext>
          </c:extLst>
        </c:ser>
        <c:ser>
          <c:idx val="3"/>
          <c:order val="3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'Conservación de Documentos'!$A$17:$A$22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'Conservación de Documentos'!$I$17:$I$22</c:f>
              <c:numCache>
                <c:formatCode>0%</c:formatCode>
                <c:ptCount val="6"/>
                <c:pt idx="0">
                  <c:v>0.8</c:v>
                </c:pt>
                <c:pt idx="1">
                  <c:v>0.85</c:v>
                </c:pt>
                <c:pt idx="2">
                  <c:v>0.9</c:v>
                </c:pt>
                <c:pt idx="3">
                  <c:v>0.95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D45-46A7-8C82-B0B752569619}"/>
            </c:ext>
          </c:extLst>
        </c:ser>
        <c:ser>
          <c:idx val="4"/>
          <c:order val="4"/>
          <c:invertIfNegative val="0"/>
          <c:cat>
            <c:numRef>
              <c:f>'Conservación de Documentos'!$A$17:$A$22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'Conservación de Documentos'!$J$17:$J$22</c:f>
              <c:numCache>
                <c:formatCode>0%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4-BD45-46A7-8C82-B0B7525696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93465696"/>
        <c:axId val="293466088"/>
        <c:axId val="0"/>
      </c:bar3DChart>
      <c:catAx>
        <c:axId val="293465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ES"/>
            </a:pPr>
            <a:endParaRPr lang="es-CO"/>
          </a:p>
        </c:txPr>
        <c:crossAx val="293466088"/>
        <c:crosses val="autoZero"/>
        <c:auto val="1"/>
        <c:lblAlgn val="ctr"/>
        <c:lblOffset val="100"/>
        <c:noMultiLvlLbl val="0"/>
      </c:catAx>
      <c:valAx>
        <c:axId val="2934660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ES"/>
            </a:pPr>
            <a:endParaRPr lang="es-CO"/>
          </a:p>
        </c:txPr>
        <c:crossAx val="2934656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" l="0.70000000000000095" r="0.70000000000000095" t="0.750000000000002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cat>
            <c:numRef>
              <c:f>'Cumplimiento Legal'!$A$17:$A$22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'Cumplimiento Legal'!$B$17:$B$22</c:f>
              <c:numCache>
                <c:formatCode>General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0-1773-49E1-8166-F07DAAD5885B}"/>
            </c:ext>
          </c:extLst>
        </c:ser>
        <c:ser>
          <c:idx val="1"/>
          <c:order val="1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'Cumplimiento Legal'!$A$17:$A$22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'Cumplimiento Legal'!$G$17:$G$22</c:f>
              <c:numCache>
                <c:formatCode>0%</c:formatCode>
                <c:ptCount val="6"/>
                <c:pt idx="0">
                  <c:v>0.8</c:v>
                </c:pt>
                <c:pt idx="1">
                  <c:v>0.86538461538461542</c:v>
                </c:pt>
                <c:pt idx="2">
                  <c:v>0.9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773-49E1-8166-F07DAAD5885B}"/>
            </c:ext>
          </c:extLst>
        </c:ser>
        <c:ser>
          <c:idx val="2"/>
          <c:order val="2"/>
          <c:invertIfNegative val="0"/>
          <c:cat>
            <c:numRef>
              <c:f>'Cumplimiento Legal'!$A$17:$A$22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'Cumplimiento Legal'!$H$17:$H$22</c:f>
              <c:numCache>
                <c:formatCode>0%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2-1773-49E1-8166-F07DAAD5885B}"/>
            </c:ext>
          </c:extLst>
        </c:ser>
        <c:ser>
          <c:idx val="3"/>
          <c:order val="3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'Cumplimiento Legal'!$A$17:$A$22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'Cumplimiento Legal'!$I$17:$I$22</c:f>
              <c:numCache>
                <c:formatCode>0%</c:formatCode>
                <c:ptCount val="6"/>
                <c:pt idx="0">
                  <c:v>0.8</c:v>
                </c:pt>
                <c:pt idx="1">
                  <c:v>0.85</c:v>
                </c:pt>
                <c:pt idx="2">
                  <c:v>0.9</c:v>
                </c:pt>
                <c:pt idx="3">
                  <c:v>0.95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773-49E1-8166-F07DAAD5885B}"/>
            </c:ext>
          </c:extLst>
        </c:ser>
        <c:ser>
          <c:idx val="4"/>
          <c:order val="4"/>
          <c:invertIfNegative val="0"/>
          <c:cat>
            <c:numRef>
              <c:f>'Cumplimiento Legal'!$A$17:$A$22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'Cumplimiento Legal'!$J$17:$J$22</c:f>
              <c:numCache>
                <c:formatCode>0%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4-1773-49E1-8166-F07DAAD588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93466872"/>
        <c:axId val="274708568"/>
        <c:axId val="0"/>
      </c:bar3DChart>
      <c:catAx>
        <c:axId val="293466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ES"/>
            </a:pPr>
            <a:endParaRPr lang="es-CO"/>
          </a:p>
        </c:txPr>
        <c:crossAx val="274708568"/>
        <c:crosses val="autoZero"/>
        <c:auto val="1"/>
        <c:lblAlgn val="ctr"/>
        <c:lblOffset val="100"/>
        <c:noMultiLvlLbl val="0"/>
      </c:catAx>
      <c:valAx>
        <c:axId val="274708568"/>
        <c:scaling>
          <c:orientation val="minMax"/>
          <c:max val="1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ES"/>
            </a:pPr>
            <a:endParaRPr lang="es-CO"/>
          </a:p>
        </c:txPr>
        <c:crossAx val="2934668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" l="0.70000000000000095" r="0.70000000000000095" t="0.750000000000002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cat>
            <c:numRef>
              <c:f>'Cumplimiento Objetivos'!$A$17:$A$22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'Cumplimiento Objetivos'!$B$17:$B$22</c:f>
              <c:numCache>
                <c:formatCode>General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0-C714-4071-B958-CB6944DC2378}"/>
            </c:ext>
          </c:extLst>
        </c:ser>
        <c:ser>
          <c:idx val="1"/>
          <c:order val="1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'Cumplimiento Objetivos'!$A$17:$A$22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'Cumplimiento Objetivos'!$G$17:$G$22</c:f>
              <c:numCache>
                <c:formatCode>0%</c:formatCode>
                <c:ptCount val="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714-4071-B958-CB6944DC2378}"/>
            </c:ext>
          </c:extLst>
        </c:ser>
        <c:ser>
          <c:idx val="2"/>
          <c:order val="2"/>
          <c:invertIfNegative val="0"/>
          <c:cat>
            <c:numRef>
              <c:f>'Cumplimiento Objetivos'!$A$17:$A$22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'Cumplimiento Objetivos'!$H$17:$H$22</c:f>
              <c:numCache>
                <c:formatCode>0%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2-C714-4071-B958-CB6944DC2378}"/>
            </c:ext>
          </c:extLst>
        </c:ser>
        <c:ser>
          <c:idx val="3"/>
          <c:order val="3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'Cumplimiento Objetivos'!$A$17:$A$22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'Cumplimiento Objetivos'!$I$17:$I$22</c:f>
              <c:numCache>
                <c:formatCode>0%</c:formatCode>
                <c:ptCount val="6"/>
                <c:pt idx="0">
                  <c:v>0.8</c:v>
                </c:pt>
                <c:pt idx="1">
                  <c:v>0.85</c:v>
                </c:pt>
                <c:pt idx="2">
                  <c:v>0.9</c:v>
                </c:pt>
                <c:pt idx="3">
                  <c:v>0.95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714-4071-B958-CB6944DC2378}"/>
            </c:ext>
          </c:extLst>
        </c:ser>
        <c:ser>
          <c:idx val="4"/>
          <c:order val="4"/>
          <c:invertIfNegative val="0"/>
          <c:cat>
            <c:numRef>
              <c:f>'Cumplimiento Objetivos'!$A$17:$A$22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'Cumplimiento Objetivos'!$J$17:$J$22</c:f>
              <c:numCache>
                <c:formatCode>0%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4-C714-4071-B958-CB6944DC23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74709352"/>
        <c:axId val="274709744"/>
        <c:axId val="0"/>
      </c:bar3DChart>
      <c:catAx>
        <c:axId val="274709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ES"/>
            </a:pPr>
            <a:endParaRPr lang="es-CO"/>
          </a:p>
        </c:txPr>
        <c:crossAx val="274709744"/>
        <c:crosses val="autoZero"/>
        <c:auto val="1"/>
        <c:lblAlgn val="ctr"/>
        <c:lblOffset val="100"/>
        <c:noMultiLvlLbl val="0"/>
      </c:catAx>
      <c:valAx>
        <c:axId val="2747097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ES"/>
            </a:pPr>
            <a:endParaRPr lang="es-CO"/>
          </a:p>
        </c:txPr>
        <c:crossAx val="2747093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" l="0.70000000000000095" r="0.70000000000000095" t="0.750000000000002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cat>
            <c:numRef>
              <c:f>'Cumplimiento Plan de Trabajo'!$A$17:$A$22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'Cumplimiento Plan de Trabajo'!$B$17:$B$22</c:f>
              <c:numCache>
                <c:formatCode>General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0-F0C1-4FBC-8DAC-C2D2D5616EF4}"/>
            </c:ext>
          </c:extLst>
        </c:ser>
        <c:ser>
          <c:idx val="1"/>
          <c:order val="1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'Cumplimiento Plan de Trabajo'!$A$17:$A$22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'Cumplimiento Plan de Trabajo'!$G$17:$G$22</c:f>
              <c:numCache>
                <c:formatCode>0.00%</c:formatCode>
                <c:ptCount val="6"/>
                <c:pt idx="0">
                  <c:v>0.94915254237288138</c:v>
                </c:pt>
                <c:pt idx="1">
                  <c:v>0.96470588235294119</c:v>
                </c:pt>
                <c:pt idx="2" formatCode="0%">
                  <c:v>0</c:v>
                </c:pt>
                <c:pt idx="3" formatCode="0%">
                  <c:v>0</c:v>
                </c:pt>
                <c:pt idx="4" formatCode="0%">
                  <c:v>0</c:v>
                </c:pt>
                <c:pt idx="5" formatCode="0%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0C1-4FBC-8DAC-C2D2D5616EF4}"/>
            </c:ext>
          </c:extLst>
        </c:ser>
        <c:ser>
          <c:idx val="2"/>
          <c:order val="2"/>
          <c:invertIfNegative val="0"/>
          <c:cat>
            <c:numRef>
              <c:f>'Cumplimiento Plan de Trabajo'!$A$17:$A$22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'Cumplimiento Plan de Trabajo'!$H$17:$H$22</c:f>
              <c:numCache>
                <c:formatCode>0.00%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2-F0C1-4FBC-8DAC-C2D2D5616EF4}"/>
            </c:ext>
          </c:extLst>
        </c:ser>
        <c:ser>
          <c:idx val="3"/>
          <c:order val="3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'Cumplimiento Plan de Trabajo'!$A$17:$A$22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'Cumplimiento Plan de Trabajo'!$I$17:$I$22</c:f>
              <c:numCache>
                <c:formatCode>0%</c:formatCode>
                <c:ptCount val="6"/>
                <c:pt idx="0">
                  <c:v>0.8</c:v>
                </c:pt>
                <c:pt idx="1">
                  <c:v>0.85</c:v>
                </c:pt>
                <c:pt idx="2">
                  <c:v>0.9</c:v>
                </c:pt>
                <c:pt idx="3">
                  <c:v>0.95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0C1-4FBC-8DAC-C2D2D5616EF4}"/>
            </c:ext>
          </c:extLst>
        </c:ser>
        <c:ser>
          <c:idx val="4"/>
          <c:order val="4"/>
          <c:invertIfNegative val="0"/>
          <c:cat>
            <c:numRef>
              <c:f>'Cumplimiento Plan de Trabajo'!$A$17:$A$22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'Cumplimiento Plan de Trabajo'!$J$17:$J$22</c:f>
              <c:numCache>
                <c:formatCode>0%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4-F0C1-4FBC-8DAC-C2D2D5616E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79866824"/>
        <c:axId val="279867216"/>
        <c:axId val="0"/>
      </c:bar3DChart>
      <c:catAx>
        <c:axId val="279866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ES"/>
            </a:pPr>
            <a:endParaRPr lang="es-CO"/>
          </a:p>
        </c:txPr>
        <c:crossAx val="279867216"/>
        <c:crosses val="autoZero"/>
        <c:auto val="1"/>
        <c:lblAlgn val="ctr"/>
        <c:lblOffset val="100"/>
        <c:noMultiLvlLbl val="0"/>
      </c:catAx>
      <c:valAx>
        <c:axId val="279867216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ES"/>
            </a:pPr>
            <a:endParaRPr lang="es-CO"/>
          </a:p>
        </c:txPr>
        <c:crossAx val="2798668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" l="0.70000000000000095" r="0.70000000000000095" t="0.750000000000002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cat>
            <c:numRef>
              <c:f>'Evaluación NO Conformidades PT'!$A$17:$A$22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'Evaluación NO Conformidades PT'!$B$17:$B$22</c:f>
              <c:numCache>
                <c:formatCode>General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0-1A86-4772-B7A9-24B62EDCA35E}"/>
            </c:ext>
          </c:extLst>
        </c:ser>
        <c:ser>
          <c:idx val="1"/>
          <c:order val="1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'Evaluación NO Conformidades PT'!$A$17:$A$22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'Evaluación NO Conformidades PT'!$G$17:$G$22</c:f>
              <c:numCache>
                <c:formatCode>0%</c:formatCode>
                <c:ptCount val="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A86-4772-B7A9-24B62EDCA35E}"/>
            </c:ext>
          </c:extLst>
        </c:ser>
        <c:ser>
          <c:idx val="2"/>
          <c:order val="2"/>
          <c:invertIfNegative val="0"/>
          <c:cat>
            <c:numRef>
              <c:f>'Evaluación NO Conformidades PT'!$A$17:$A$22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'Evaluación NO Conformidades PT'!$H$17:$H$22</c:f>
              <c:numCache>
                <c:formatCode>0%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2-1A86-4772-B7A9-24B62EDCA35E}"/>
            </c:ext>
          </c:extLst>
        </c:ser>
        <c:ser>
          <c:idx val="3"/>
          <c:order val="3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'Evaluación NO Conformidades PT'!$A$17:$A$22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'Evaluación NO Conformidades PT'!$I$17:$I$22</c:f>
              <c:numCache>
                <c:formatCode>0%</c:formatCode>
                <c:ptCount val="6"/>
                <c:pt idx="0">
                  <c:v>0.8</c:v>
                </c:pt>
                <c:pt idx="1">
                  <c:v>0.85</c:v>
                </c:pt>
                <c:pt idx="2">
                  <c:v>0.9</c:v>
                </c:pt>
                <c:pt idx="3">
                  <c:v>0.95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A86-4772-B7A9-24B62EDCA35E}"/>
            </c:ext>
          </c:extLst>
        </c:ser>
        <c:ser>
          <c:idx val="4"/>
          <c:order val="4"/>
          <c:invertIfNegative val="0"/>
          <c:cat>
            <c:numRef>
              <c:f>'Evaluación NO Conformidades PT'!$A$17:$A$22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'Evaluación NO Conformidades PT'!$J$17:$J$22</c:f>
              <c:numCache>
                <c:formatCode>0%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4-1A86-4772-B7A9-24B62EDCA3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79868000"/>
        <c:axId val="279868392"/>
        <c:axId val="0"/>
      </c:bar3DChart>
      <c:catAx>
        <c:axId val="279868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ES"/>
            </a:pPr>
            <a:endParaRPr lang="es-CO"/>
          </a:p>
        </c:txPr>
        <c:crossAx val="279868392"/>
        <c:crosses val="autoZero"/>
        <c:auto val="1"/>
        <c:lblAlgn val="ctr"/>
        <c:lblOffset val="100"/>
        <c:noMultiLvlLbl val="0"/>
      </c:catAx>
      <c:valAx>
        <c:axId val="2798683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ES"/>
            </a:pPr>
            <a:endParaRPr lang="es-CO"/>
          </a:p>
        </c:txPr>
        <c:crossAx val="2798680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" l="0.70000000000000095" r="0.70000000000000095" t="0.750000000000002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cat>
            <c:numRef>
              <c:f>'Evaluación Acciones CO,PR,ME'!$A$17:$A$22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'Evaluación Acciones CO,PR,ME'!$B$17:$B$22</c:f>
              <c:numCache>
                <c:formatCode>General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0-B24C-4289-BE61-AE3DE2E4336E}"/>
            </c:ext>
          </c:extLst>
        </c:ser>
        <c:ser>
          <c:idx val="1"/>
          <c:order val="1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'Evaluación Acciones CO,PR,ME'!$A$17:$A$22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'Evaluación Acciones CO,PR,ME'!$G$17:$G$22</c:f>
              <c:numCache>
                <c:formatCode>0%</c:formatCode>
                <c:ptCount val="6"/>
                <c:pt idx="0">
                  <c:v>0</c:v>
                </c:pt>
                <c:pt idx="1">
                  <c:v>0.3125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24C-4289-BE61-AE3DE2E4336E}"/>
            </c:ext>
          </c:extLst>
        </c:ser>
        <c:ser>
          <c:idx val="2"/>
          <c:order val="2"/>
          <c:invertIfNegative val="0"/>
          <c:cat>
            <c:numRef>
              <c:f>'Evaluación Acciones CO,PR,ME'!$A$17:$A$22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'Evaluación Acciones CO,PR,ME'!$H$17:$H$22</c:f>
              <c:numCache>
                <c:formatCode>0%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2-B24C-4289-BE61-AE3DE2E4336E}"/>
            </c:ext>
          </c:extLst>
        </c:ser>
        <c:ser>
          <c:idx val="3"/>
          <c:order val="3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'Evaluación Acciones CO,PR,ME'!$A$17:$A$22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'Evaluación Acciones CO,PR,ME'!$I$17:$I$22</c:f>
              <c:numCache>
                <c:formatCode>0%</c:formatCode>
                <c:ptCount val="6"/>
                <c:pt idx="0">
                  <c:v>0.8</c:v>
                </c:pt>
                <c:pt idx="1">
                  <c:v>0.85</c:v>
                </c:pt>
                <c:pt idx="2">
                  <c:v>0.9</c:v>
                </c:pt>
                <c:pt idx="3">
                  <c:v>0.95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24C-4289-BE61-AE3DE2E4336E}"/>
            </c:ext>
          </c:extLst>
        </c:ser>
        <c:ser>
          <c:idx val="4"/>
          <c:order val="4"/>
          <c:invertIfNegative val="0"/>
          <c:cat>
            <c:numRef>
              <c:f>'Evaluación Acciones CO,PR,ME'!$A$17:$A$22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'Evaluación Acciones CO,PR,ME'!$J$17:$J$22</c:f>
              <c:numCache>
                <c:formatCode>0%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4-B24C-4289-BE61-AE3DE2E433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73316104"/>
        <c:axId val="273316496"/>
        <c:axId val="0"/>
      </c:bar3DChart>
      <c:catAx>
        <c:axId val="273316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ES"/>
            </a:pPr>
            <a:endParaRPr lang="es-CO"/>
          </a:p>
        </c:txPr>
        <c:crossAx val="273316496"/>
        <c:crosses val="autoZero"/>
        <c:auto val="1"/>
        <c:lblAlgn val="ctr"/>
        <c:lblOffset val="100"/>
        <c:noMultiLvlLbl val="0"/>
      </c:catAx>
      <c:valAx>
        <c:axId val="273316496"/>
        <c:scaling>
          <c:orientation val="minMax"/>
          <c:max val="1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ES"/>
            </a:pPr>
            <a:endParaRPr lang="es-CO"/>
          </a:p>
        </c:txPr>
        <c:crossAx val="2733161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" l="0.70000000000000095" r="0.70000000000000095" t="0.750000000000002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cat>
            <c:numRef>
              <c:f>'Cumplimiento de los PVE'!$A$17:$A$22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'Cumplimiento de los PVE'!$B$17:$B$22</c:f>
              <c:numCache>
                <c:formatCode>General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0-7121-41C7-A1AB-E21A14E2EA4B}"/>
            </c:ext>
          </c:extLst>
        </c:ser>
        <c:ser>
          <c:idx val="1"/>
          <c:order val="1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'Cumplimiento de los PVE'!$A$17:$A$22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'Cumplimiento de los PVE'!$G$17:$G$22</c:f>
              <c:numCache>
                <c:formatCode>0%</c:formatCode>
                <c:ptCount val="6"/>
                <c:pt idx="0">
                  <c:v>0.66666666666666663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21-41C7-A1AB-E21A14E2EA4B}"/>
            </c:ext>
          </c:extLst>
        </c:ser>
        <c:ser>
          <c:idx val="2"/>
          <c:order val="2"/>
          <c:invertIfNegative val="0"/>
          <c:cat>
            <c:numRef>
              <c:f>'Cumplimiento de los PVE'!$A$17:$A$22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'Cumplimiento de los PVE'!$H$17:$H$22</c:f>
              <c:numCache>
                <c:formatCode>0%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2-7121-41C7-A1AB-E21A14E2EA4B}"/>
            </c:ext>
          </c:extLst>
        </c:ser>
        <c:ser>
          <c:idx val="3"/>
          <c:order val="3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'Cumplimiento de los PVE'!$A$17:$A$22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'Cumplimiento de los PVE'!$I$17:$I$22</c:f>
              <c:numCache>
                <c:formatCode>0%</c:formatCode>
                <c:ptCount val="6"/>
                <c:pt idx="0">
                  <c:v>0.8</c:v>
                </c:pt>
                <c:pt idx="1">
                  <c:v>0.85</c:v>
                </c:pt>
                <c:pt idx="2">
                  <c:v>0.9</c:v>
                </c:pt>
                <c:pt idx="3">
                  <c:v>0.95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121-41C7-A1AB-E21A14E2EA4B}"/>
            </c:ext>
          </c:extLst>
        </c:ser>
        <c:ser>
          <c:idx val="4"/>
          <c:order val="4"/>
          <c:invertIfNegative val="0"/>
          <c:cat>
            <c:numRef>
              <c:f>'Cumplimiento de los PVE'!$A$17:$A$22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'Cumplimiento de los PVE'!$J$17:$J$22</c:f>
              <c:numCache>
                <c:formatCode>0%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4-7121-41C7-A1AB-E21A14E2EA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73317280"/>
        <c:axId val="277224552"/>
        <c:axId val="0"/>
      </c:bar3DChart>
      <c:catAx>
        <c:axId val="273317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ES"/>
            </a:pPr>
            <a:endParaRPr lang="es-CO"/>
          </a:p>
        </c:txPr>
        <c:crossAx val="277224552"/>
        <c:crosses val="autoZero"/>
        <c:auto val="1"/>
        <c:lblAlgn val="ctr"/>
        <c:lblOffset val="100"/>
        <c:noMultiLvlLbl val="0"/>
      </c:catAx>
      <c:valAx>
        <c:axId val="277224552"/>
        <c:scaling>
          <c:orientation val="minMax"/>
          <c:max val="1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ES"/>
            </a:pPr>
            <a:endParaRPr lang="es-CO"/>
          </a:p>
        </c:txPr>
        <c:crossAx val="2733172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" l="0.70000000000000095" r="0.70000000000000095" t="0.750000000000002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cat>
            <c:numRef>
              <c:f>'Análisis de Estadísticas'!$A$17:$A$22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'Análisis de Estadísticas'!$B$17:$B$22</c:f>
              <c:numCache>
                <c:formatCode>General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0-AD5C-4E48-9345-5A1E511CDDBB}"/>
            </c:ext>
          </c:extLst>
        </c:ser>
        <c:ser>
          <c:idx val="1"/>
          <c:order val="1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'Análisis de Estadísticas'!$A$17:$A$22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'Análisis de Estadísticas'!$G$17:$G$22</c:f>
              <c:numCache>
                <c:formatCode>0%</c:formatCode>
                <c:ptCount val="6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D5C-4E48-9345-5A1E511CDDBB}"/>
            </c:ext>
          </c:extLst>
        </c:ser>
        <c:ser>
          <c:idx val="2"/>
          <c:order val="2"/>
          <c:invertIfNegative val="0"/>
          <c:cat>
            <c:numRef>
              <c:f>'Análisis de Estadísticas'!$A$17:$A$22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'Análisis de Estadísticas'!$H$17:$H$22</c:f>
              <c:numCache>
                <c:formatCode>0%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2-AD5C-4E48-9345-5A1E511CDDBB}"/>
            </c:ext>
          </c:extLst>
        </c:ser>
        <c:ser>
          <c:idx val="3"/>
          <c:order val="3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'Análisis de Estadísticas'!$A$17:$A$22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'Análisis de Estadísticas'!$I$17:$I$22</c:f>
              <c:numCache>
                <c:formatCode>0%</c:formatCode>
                <c:ptCount val="6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D5C-4E48-9345-5A1E511CDDBB}"/>
            </c:ext>
          </c:extLst>
        </c:ser>
        <c:ser>
          <c:idx val="4"/>
          <c:order val="4"/>
          <c:invertIfNegative val="0"/>
          <c:cat>
            <c:numRef>
              <c:f>'Análisis de Estadísticas'!$A$17:$A$22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'Análisis de Estadísticas'!$J$17:$J$22</c:f>
              <c:numCache>
                <c:formatCode>0%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4-AD5C-4E48-9345-5A1E511CDD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77225336"/>
        <c:axId val="277225728"/>
        <c:axId val="0"/>
      </c:bar3DChart>
      <c:catAx>
        <c:axId val="277225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ES"/>
            </a:pPr>
            <a:endParaRPr lang="es-CO"/>
          </a:p>
        </c:txPr>
        <c:crossAx val="277225728"/>
        <c:crosses val="autoZero"/>
        <c:auto val="1"/>
        <c:lblAlgn val="ctr"/>
        <c:lblOffset val="100"/>
        <c:noMultiLvlLbl val="0"/>
      </c:catAx>
      <c:valAx>
        <c:axId val="2772257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ES"/>
            </a:pPr>
            <a:endParaRPr lang="es-CO"/>
          </a:p>
        </c:txPr>
        <c:crossAx val="2772253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" l="0.70000000000000095" r="0.70000000000000095" t="0.750000000000002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cat>
            <c:numRef>
              <c:f>'Cumplimiento Estructura SG-SST'!$A$17:$A$22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'Cumplimiento Estructura SG-SST'!$B$17:$B$22</c:f>
              <c:numCache>
                <c:formatCode>General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0-34C6-406C-964F-BCF81D7F3481}"/>
            </c:ext>
          </c:extLst>
        </c:ser>
        <c:ser>
          <c:idx val="1"/>
          <c:order val="1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'Cumplimiento Estructura SG-SST'!$A$17:$A$22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'Cumplimiento Estructura SG-SST'!$G$17:$G$22</c:f>
              <c:numCache>
                <c:formatCode>0%</c:formatCode>
                <c:ptCount val="6"/>
                <c:pt idx="0">
                  <c:v>0.81818181818181823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4C6-406C-964F-BCF81D7F3481}"/>
            </c:ext>
          </c:extLst>
        </c:ser>
        <c:ser>
          <c:idx val="2"/>
          <c:order val="2"/>
          <c:invertIfNegative val="0"/>
          <c:cat>
            <c:numRef>
              <c:f>'Cumplimiento Estructura SG-SST'!$A$17:$A$22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'Cumplimiento Estructura SG-SST'!$H$17:$H$22</c:f>
              <c:numCache>
                <c:formatCode>0%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2-34C6-406C-964F-BCF81D7F3481}"/>
            </c:ext>
          </c:extLst>
        </c:ser>
        <c:ser>
          <c:idx val="3"/>
          <c:order val="3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'Cumplimiento Estructura SG-SST'!$A$17:$A$22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'Cumplimiento Estructura SG-SST'!$I$17:$I$22</c:f>
              <c:numCache>
                <c:formatCode>0%</c:formatCode>
                <c:ptCount val="6"/>
                <c:pt idx="0">
                  <c:v>0.8</c:v>
                </c:pt>
                <c:pt idx="1">
                  <c:v>0.85</c:v>
                </c:pt>
                <c:pt idx="2">
                  <c:v>0.9</c:v>
                </c:pt>
                <c:pt idx="3">
                  <c:v>0.95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4C6-406C-964F-BCF81D7F3481}"/>
            </c:ext>
          </c:extLst>
        </c:ser>
        <c:ser>
          <c:idx val="4"/>
          <c:order val="4"/>
          <c:invertIfNegative val="0"/>
          <c:cat>
            <c:numRef>
              <c:f>'Cumplimiento Estructura SG-SST'!$A$17:$A$22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'Cumplimiento Estructura SG-SST'!$J$17:$J$22</c:f>
              <c:numCache>
                <c:formatCode>0%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4-34C6-406C-964F-BCF81D7F34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03401864"/>
        <c:axId val="203402256"/>
        <c:axId val="0"/>
      </c:bar3DChart>
      <c:catAx>
        <c:axId val="203401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ES"/>
            </a:pPr>
            <a:endParaRPr lang="es-CO"/>
          </a:p>
        </c:txPr>
        <c:crossAx val="203402256"/>
        <c:crosses val="autoZero"/>
        <c:auto val="1"/>
        <c:lblAlgn val="ctr"/>
        <c:lblOffset val="100"/>
        <c:noMultiLvlLbl val="0"/>
      </c:catAx>
      <c:valAx>
        <c:axId val="203402256"/>
        <c:scaling>
          <c:orientation val="minMax"/>
          <c:max val="1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ES"/>
            </a:pPr>
            <a:endParaRPr lang="es-CO"/>
          </a:p>
        </c:txPr>
        <c:crossAx val="203401864"/>
        <c:crosses val="autoZero"/>
        <c:crossBetween val="between"/>
        <c:majorUnit val="0.1"/>
      </c:valAx>
    </c:plotArea>
    <c:plotVisOnly val="1"/>
    <c:dispBlanksAs val="gap"/>
    <c:showDLblsOverMax val="0"/>
  </c:chart>
  <c:printSettings>
    <c:headerFooter/>
    <c:pageMargins b="0.750000000000002" l="0.70000000000000095" r="0.70000000000000095" t="0.750000000000002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cat>
            <c:numRef>
              <c:f>'Análisis de Resultados CT a PG'!$A$17:$A$22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'Análisis de Resultados CT a PG'!$B$17:$B$22</c:f>
              <c:numCache>
                <c:formatCode>General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0-4C57-47C0-A64D-52A306BB764E}"/>
            </c:ext>
          </c:extLst>
        </c:ser>
        <c:ser>
          <c:idx val="1"/>
          <c:order val="1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'Análisis de Resultados CT a PG'!$A$17:$A$22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'Análisis de Resultados CT a PG'!$G$17:$G$22</c:f>
              <c:numCache>
                <c:formatCode>0%</c:formatCode>
                <c:ptCount val="6"/>
                <c:pt idx="0">
                  <c:v>1</c:v>
                </c:pt>
                <c:pt idx="1">
                  <c:v>0.3125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C57-47C0-A64D-52A306BB764E}"/>
            </c:ext>
          </c:extLst>
        </c:ser>
        <c:ser>
          <c:idx val="2"/>
          <c:order val="2"/>
          <c:invertIfNegative val="0"/>
          <c:cat>
            <c:numRef>
              <c:f>'Análisis de Resultados CT a PG'!$A$17:$A$22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'Análisis de Resultados CT a PG'!$H$17:$H$22</c:f>
              <c:numCache>
                <c:formatCode>0%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2-4C57-47C0-A64D-52A306BB764E}"/>
            </c:ext>
          </c:extLst>
        </c:ser>
        <c:ser>
          <c:idx val="3"/>
          <c:order val="3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'Análisis de Resultados CT a PG'!$A$17:$A$22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'Análisis de Resultados CT a PG'!$I$17:$I$22</c:f>
              <c:numCache>
                <c:formatCode>0%</c:formatCode>
                <c:ptCount val="6"/>
                <c:pt idx="0">
                  <c:v>0.8</c:v>
                </c:pt>
                <c:pt idx="1">
                  <c:v>0.85</c:v>
                </c:pt>
                <c:pt idx="2">
                  <c:v>0.9</c:v>
                </c:pt>
                <c:pt idx="3">
                  <c:v>0.95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C57-47C0-A64D-52A306BB764E}"/>
            </c:ext>
          </c:extLst>
        </c:ser>
        <c:ser>
          <c:idx val="4"/>
          <c:order val="4"/>
          <c:invertIfNegative val="0"/>
          <c:cat>
            <c:numRef>
              <c:f>'Análisis de Resultados CT a PG'!$A$17:$A$22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'Análisis de Resultados CT a PG'!$J$17:$J$22</c:f>
              <c:numCache>
                <c:formatCode>0%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4-4C57-47C0-A64D-52A306BB76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75264712"/>
        <c:axId val="275265104"/>
        <c:axId val="0"/>
      </c:bar3DChart>
      <c:catAx>
        <c:axId val="275264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ES"/>
            </a:pPr>
            <a:endParaRPr lang="es-CO"/>
          </a:p>
        </c:txPr>
        <c:crossAx val="275265104"/>
        <c:crosses val="autoZero"/>
        <c:auto val="1"/>
        <c:lblAlgn val="ctr"/>
        <c:lblOffset val="100"/>
        <c:noMultiLvlLbl val="0"/>
      </c:catAx>
      <c:valAx>
        <c:axId val="2752651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ES"/>
            </a:pPr>
            <a:endParaRPr lang="es-CO"/>
          </a:p>
        </c:txPr>
        <c:crossAx val="2752647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" l="0.70000000000000095" r="0.70000000000000095" t="0.750000000000002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0258938040302338E-2"/>
          <c:y val="7.4130434940214124E-2"/>
          <c:w val="0.92974106195969763"/>
          <c:h val="0.83355868281836443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cat>
            <c:numRef>
              <c:f>'Cumplimiento de Mediciones AO'!$A$17:$A$22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'Cumplimiento de Mediciones AO'!$B$17:$B$22</c:f>
              <c:numCache>
                <c:formatCode>General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0-C0F3-46B0-8C84-EF1B7FD11E5A}"/>
            </c:ext>
          </c:extLst>
        </c:ser>
        <c:ser>
          <c:idx val="1"/>
          <c:order val="1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'Cumplimiento de Mediciones AO'!$A$17:$A$22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'Cumplimiento de Mediciones AO'!$G$17:$G$22</c:f>
              <c:numCache>
                <c:formatCode>0%</c:formatCode>
                <c:ptCount val="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0F3-46B0-8C84-EF1B7FD11E5A}"/>
            </c:ext>
          </c:extLst>
        </c:ser>
        <c:ser>
          <c:idx val="2"/>
          <c:order val="2"/>
          <c:invertIfNegative val="0"/>
          <c:cat>
            <c:numRef>
              <c:f>'Cumplimiento de Mediciones AO'!$A$17:$A$22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'Cumplimiento de Mediciones AO'!$H$17:$H$22</c:f>
              <c:numCache>
                <c:formatCode>0%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2-C0F3-46B0-8C84-EF1B7FD11E5A}"/>
            </c:ext>
          </c:extLst>
        </c:ser>
        <c:ser>
          <c:idx val="3"/>
          <c:order val="3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'Cumplimiento de Mediciones AO'!$A$17:$A$22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'Cumplimiento de Mediciones AO'!$I$17:$I$22</c:f>
              <c:numCache>
                <c:formatCode>0%</c:formatCode>
                <c:ptCount val="6"/>
                <c:pt idx="0">
                  <c:v>0.8</c:v>
                </c:pt>
                <c:pt idx="1">
                  <c:v>0.85</c:v>
                </c:pt>
                <c:pt idx="2">
                  <c:v>0.9</c:v>
                </c:pt>
                <c:pt idx="3">
                  <c:v>0.95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0F3-46B0-8C84-EF1B7FD11E5A}"/>
            </c:ext>
          </c:extLst>
        </c:ser>
        <c:ser>
          <c:idx val="4"/>
          <c:order val="4"/>
          <c:invertIfNegative val="0"/>
          <c:cat>
            <c:numRef>
              <c:f>'Cumplimiento de Mediciones AO'!$A$17:$A$22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'Cumplimiento de Mediciones AO'!$J$17:$J$22</c:f>
              <c:numCache>
                <c:formatCode>0%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4-C0F3-46B0-8C84-EF1B7FD11E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75265888"/>
        <c:axId val="275266280"/>
        <c:axId val="0"/>
      </c:bar3DChart>
      <c:catAx>
        <c:axId val="275265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ES"/>
            </a:pPr>
            <a:endParaRPr lang="es-CO"/>
          </a:p>
        </c:txPr>
        <c:crossAx val="275266280"/>
        <c:crosses val="autoZero"/>
        <c:auto val="1"/>
        <c:lblAlgn val="ctr"/>
        <c:lblOffset val="100"/>
        <c:noMultiLvlLbl val="0"/>
      </c:catAx>
      <c:valAx>
        <c:axId val="2752662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ES"/>
            </a:pPr>
            <a:endParaRPr lang="es-CO"/>
          </a:p>
        </c:txPr>
        <c:crossAx val="2752658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" l="0.70000000000000095" r="0.70000000000000095" t="0.750000000000002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Resolución 1111 de 2017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15"/>
      <c:rotY val="20"/>
      <c:rAngAx val="1"/>
    </c:view3D>
    <c:floor>
      <c:thickness val="0"/>
      <c:spPr>
        <a:noFill/>
        <a:ln w="9525" cap="flat" cmpd="sng" algn="ctr">
          <a:solidFill>
            <a:schemeClr val="tx1">
              <a:tint val="75000"/>
              <a:shade val="95000"/>
              <a:satMod val="105000"/>
            </a:schemeClr>
          </a:solidFill>
          <a:prstDash val="solid"/>
          <a:round/>
        </a:ln>
        <a:effectLst/>
        <a:sp3d contourW="9525">
          <a:contourClr>
            <a:schemeClr val="tx1">
              <a:tint val="75000"/>
              <a:shade val="95000"/>
              <a:satMod val="105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6"/>
            </a:solidFill>
            <a:ln>
              <a:noFill/>
            </a:ln>
            <a:effectLst/>
            <a:sp3d/>
          </c:spPr>
          <c:invertIfNegative val="0"/>
          <c:cat>
            <c:strRef>
              <c:f>SEVERIDAD!$B$19:$B$21</c:f>
              <c:strCache>
                <c:ptCount val="3"/>
                <c:pt idx="0">
                  <c:v>Diciembre 
2016</c:v>
                </c:pt>
                <c:pt idx="1">
                  <c:v>Diciembre 
2017</c:v>
                </c:pt>
                <c:pt idx="2">
                  <c:v>Diciembre 
2018</c:v>
                </c:pt>
              </c:strCache>
            </c:strRef>
          </c:cat>
          <c:val>
            <c:numRef>
              <c:f>SEVERIDAD!$C$19:$C$21</c:f>
              <c:numCache>
                <c:formatCode>@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0-0F5C-408C-B0B3-C33FEE8C0C0C}"/>
            </c:ext>
          </c:extLst>
        </c:ser>
        <c:ser>
          <c:idx val="1"/>
          <c:order val="1"/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SEVERIDAD!$B$19:$B$21</c:f>
              <c:strCache>
                <c:ptCount val="3"/>
                <c:pt idx="0">
                  <c:v>Diciembre 
2016</c:v>
                </c:pt>
                <c:pt idx="1">
                  <c:v>Diciembre 
2017</c:v>
                </c:pt>
                <c:pt idx="2">
                  <c:v>Diciembre 
2018</c:v>
                </c:pt>
              </c:strCache>
            </c:strRef>
          </c:cat>
          <c:val>
            <c:numRef>
              <c:f>SEVERIDAD!$H$19:$H$21</c:f>
              <c:numCache>
                <c:formatCode>0</c:formatCode>
                <c:ptCount val="3"/>
                <c:pt idx="0" formatCode="0.00">
                  <c:v>17.784891734471568</c:v>
                </c:pt>
                <c:pt idx="1">
                  <c:v>0</c:v>
                </c:pt>
                <c:pt idx="2" formatCode="0.00">
                  <c:v>10.232059921500914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F5C-408C-B0B3-C33FEE8C0C0C}"/>
            </c:ext>
          </c:extLst>
        </c:ser>
        <c:ser>
          <c:idx val="2"/>
          <c:order val="2"/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cat>
            <c:strRef>
              <c:f>SEVERIDAD!$B$19:$B$21</c:f>
              <c:strCache>
                <c:ptCount val="3"/>
                <c:pt idx="0">
                  <c:v>Diciembre 
2016</c:v>
                </c:pt>
                <c:pt idx="1">
                  <c:v>Diciembre 
2017</c:v>
                </c:pt>
                <c:pt idx="2">
                  <c:v>Diciembre 
2018</c:v>
                </c:pt>
              </c:strCache>
            </c:strRef>
          </c:cat>
          <c:val>
            <c:numRef>
              <c:f>SEVERIDAD!$I$19:$I$21</c:f>
              <c:numCache>
                <c:formatCode>0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2-0F5C-408C-B0B3-C33FEE8C0C0C}"/>
            </c:ext>
          </c:extLst>
        </c:ser>
        <c:ser>
          <c:idx val="3"/>
          <c:order val="3"/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SEVERIDAD!$B$19:$B$21</c:f>
              <c:strCache>
                <c:ptCount val="3"/>
                <c:pt idx="0">
                  <c:v>Diciembre 
2016</c:v>
                </c:pt>
                <c:pt idx="1">
                  <c:v>Diciembre 
2017</c:v>
                </c:pt>
                <c:pt idx="2">
                  <c:v>Diciembre 
2018</c:v>
                </c:pt>
              </c:strCache>
            </c:strRef>
          </c:cat>
          <c:val>
            <c:numRef>
              <c:f>SEVERIDAD!$J$19:$J$21</c:f>
              <c:numCache>
                <c:formatCode>0</c:formatCode>
                <c:ptCount val="3"/>
                <c:pt idx="0">
                  <c:v>25</c:v>
                </c:pt>
                <c:pt idx="1">
                  <c:v>20</c:v>
                </c:pt>
                <c:pt idx="2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F5C-408C-B0B3-C33FEE8C0C0C}"/>
            </c:ext>
          </c:extLst>
        </c:ser>
        <c:ser>
          <c:idx val="4"/>
          <c:order val="4"/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SEVERIDAD!$B$19:$B$21</c:f>
              <c:strCache>
                <c:ptCount val="3"/>
                <c:pt idx="0">
                  <c:v>Diciembre 
2016</c:v>
                </c:pt>
                <c:pt idx="1">
                  <c:v>Diciembre 
2017</c:v>
                </c:pt>
                <c:pt idx="2">
                  <c:v>Diciembre 
2018</c:v>
                </c:pt>
              </c:strCache>
            </c:strRef>
          </c:cat>
          <c:val>
            <c:numRef>
              <c:f>SEVERIDAD!$K$19:$K$21</c:f>
              <c:numCache>
                <c:formatCode>0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4-0F5C-408C-B0B3-C33FEE8C0C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80481024"/>
        <c:axId val="280481416"/>
        <c:axId val="0"/>
      </c:bar3DChart>
      <c:catAx>
        <c:axId val="280481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80481416"/>
        <c:crosses val="autoZero"/>
        <c:auto val="1"/>
        <c:lblAlgn val="ctr"/>
        <c:lblOffset val="100"/>
        <c:noMultiLvlLbl val="0"/>
      </c:catAx>
      <c:valAx>
        <c:axId val="280481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tint val="7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ajorGridlines>
        <c:numFmt formatCode="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804810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tint val="75000"/>
          <a:shade val="95000"/>
          <a:satMod val="105000"/>
        </a:schemeClr>
      </a:solidFill>
      <a:prstDash val="solid"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02" l="0.70000000000000095" r="0.70000000000000095" t="0.750000000000002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Resolución 312 de 2019</a:t>
            </a:r>
          </a:p>
        </c:rich>
      </c:tx>
      <c:layout>
        <c:manualLayout>
          <c:xMode val="edge"/>
          <c:yMode val="edge"/>
          <c:x val="0.30416998132965334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15"/>
      <c:rotY val="20"/>
      <c:rAngAx val="1"/>
    </c:view3D>
    <c:floor>
      <c:thickness val="0"/>
      <c:spPr>
        <a:noFill/>
        <a:ln w="9525" cap="flat" cmpd="sng" algn="ctr">
          <a:solidFill>
            <a:schemeClr val="tx1">
              <a:tint val="75000"/>
              <a:shade val="95000"/>
              <a:satMod val="105000"/>
            </a:schemeClr>
          </a:solidFill>
          <a:prstDash val="solid"/>
          <a:round/>
        </a:ln>
        <a:effectLst/>
        <a:sp3d contourW="9525">
          <a:contourClr>
            <a:schemeClr val="tx1">
              <a:tint val="75000"/>
              <a:shade val="95000"/>
              <a:satMod val="105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6.6930662533710245E-2"/>
          <c:y val="5.1063381396531118E-2"/>
          <c:w val="0.88186932456549916"/>
          <c:h val="0.84664605507400248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chemeClr val="accent6"/>
            </a:solidFill>
            <a:ln>
              <a:noFill/>
            </a:ln>
            <a:effectLst/>
            <a:sp3d/>
          </c:spPr>
          <c:invertIfNegative val="0"/>
          <c:cat>
            <c:strRef>
              <c:f>SEVERIDAD!$B$23:$C$34</c:f>
              <c:strCache>
                <c:ptCount val="12"/>
                <c:pt idx="0">
                  <c:v>Enero 
2019</c:v>
                </c:pt>
                <c:pt idx="1">
                  <c:v>Febrero 
2019</c:v>
                </c:pt>
                <c:pt idx="2">
                  <c:v>Marzo 
2019</c:v>
                </c:pt>
                <c:pt idx="3">
                  <c:v>Abril
2019</c:v>
                </c:pt>
                <c:pt idx="4">
                  <c:v>Mayo
2019</c:v>
                </c:pt>
                <c:pt idx="5">
                  <c:v>Junio
2019</c:v>
                </c:pt>
                <c:pt idx="6">
                  <c:v>Julio
2019</c:v>
                </c:pt>
                <c:pt idx="7">
                  <c:v>Agosto
2019</c:v>
                </c:pt>
                <c:pt idx="8">
                  <c:v>Septiembre
2019</c:v>
                </c:pt>
                <c:pt idx="9">
                  <c:v>Octubre
2019</c:v>
                </c:pt>
                <c:pt idx="10">
                  <c:v>Noviembre
2019</c:v>
                </c:pt>
                <c:pt idx="11">
                  <c:v>Diciembre
2019</c:v>
                </c:pt>
              </c:strCache>
            </c:strRef>
          </c:cat>
          <c:val>
            <c:numRef>
              <c:f>SEVERIDAD!$C$19:$C$21</c:f>
              <c:numCache>
                <c:formatCode>@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0-DA2A-439F-AC69-98DB772BF013}"/>
            </c:ext>
          </c:extLst>
        </c:ser>
        <c:ser>
          <c:idx val="1"/>
          <c:order val="1"/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SEVERIDAD!$B$23:$C$34</c:f>
              <c:strCache>
                <c:ptCount val="12"/>
                <c:pt idx="0">
                  <c:v>Enero 
2019</c:v>
                </c:pt>
                <c:pt idx="1">
                  <c:v>Febrero 
2019</c:v>
                </c:pt>
                <c:pt idx="2">
                  <c:v>Marzo 
2019</c:v>
                </c:pt>
                <c:pt idx="3">
                  <c:v>Abril
2019</c:v>
                </c:pt>
                <c:pt idx="4">
                  <c:v>Mayo
2019</c:v>
                </c:pt>
                <c:pt idx="5">
                  <c:v>Junio
2019</c:v>
                </c:pt>
                <c:pt idx="6">
                  <c:v>Julio
2019</c:v>
                </c:pt>
                <c:pt idx="7">
                  <c:v>Agosto
2019</c:v>
                </c:pt>
                <c:pt idx="8">
                  <c:v>Septiembre
2019</c:v>
                </c:pt>
                <c:pt idx="9">
                  <c:v>Octubre
2019</c:v>
                </c:pt>
                <c:pt idx="10">
                  <c:v>Noviembre
2019</c:v>
                </c:pt>
                <c:pt idx="11">
                  <c:v>Diciembre
2019</c:v>
                </c:pt>
              </c:strCache>
            </c:strRef>
          </c:cat>
          <c:val>
            <c:numRef>
              <c:f>SEVERIDAD!$H$23:$H$34</c:f>
              <c:numCache>
                <c:formatCode>0%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 formatCode="0.00%">
                  <c:v>8.6206896551724137E-3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A2A-439F-AC69-98DB772BF013}"/>
            </c:ext>
          </c:extLst>
        </c:ser>
        <c:ser>
          <c:idx val="2"/>
          <c:order val="2"/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cat>
            <c:strRef>
              <c:f>SEVERIDAD!$B$23:$C$34</c:f>
              <c:strCache>
                <c:ptCount val="12"/>
                <c:pt idx="0">
                  <c:v>Enero 
2019</c:v>
                </c:pt>
                <c:pt idx="1">
                  <c:v>Febrero 
2019</c:v>
                </c:pt>
                <c:pt idx="2">
                  <c:v>Marzo 
2019</c:v>
                </c:pt>
                <c:pt idx="3">
                  <c:v>Abril
2019</c:v>
                </c:pt>
                <c:pt idx="4">
                  <c:v>Mayo
2019</c:v>
                </c:pt>
                <c:pt idx="5">
                  <c:v>Junio
2019</c:v>
                </c:pt>
                <c:pt idx="6">
                  <c:v>Julio
2019</c:v>
                </c:pt>
                <c:pt idx="7">
                  <c:v>Agosto
2019</c:v>
                </c:pt>
                <c:pt idx="8">
                  <c:v>Septiembre
2019</c:v>
                </c:pt>
                <c:pt idx="9">
                  <c:v>Octubre
2019</c:v>
                </c:pt>
                <c:pt idx="10">
                  <c:v>Noviembre
2019</c:v>
                </c:pt>
                <c:pt idx="11">
                  <c:v>Diciembre
2019</c:v>
                </c:pt>
              </c:strCache>
            </c:strRef>
          </c:cat>
          <c:val>
            <c:numRef>
              <c:f>SEVERIDAD!$I$19:$I$21</c:f>
              <c:numCache>
                <c:formatCode>0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2-DA2A-439F-AC69-98DB772BF013}"/>
            </c:ext>
          </c:extLst>
        </c:ser>
        <c:ser>
          <c:idx val="3"/>
          <c:order val="3"/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SEVERIDAD!$B$23:$C$34</c:f>
              <c:strCache>
                <c:ptCount val="12"/>
                <c:pt idx="0">
                  <c:v>Enero 
2019</c:v>
                </c:pt>
                <c:pt idx="1">
                  <c:v>Febrero 
2019</c:v>
                </c:pt>
                <c:pt idx="2">
                  <c:v>Marzo 
2019</c:v>
                </c:pt>
                <c:pt idx="3">
                  <c:v>Abril
2019</c:v>
                </c:pt>
                <c:pt idx="4">
                  <c:v>Mayo
2019</c:v>
                </c:pt>
                <c:pt idx="5">
                  <c:v>Junio
2019</c:v>
                </c:pt>
                <c:pt idx="6">
                  <c:v>Julio
2019</c:v>
                </c:pt>
                <c:pt idx="7">
                  <c:v>Agosto
2019</c:v>
                </c:pt>
                <c:pt idx="8">
                  <c:v>Septiembre
2019</c:v>
                </c:pt>
                <c:pt idx="9">
                  <c:v>Octubre
2019</c:v>
                </c:pt>
                <c:pt idx="10">
                  <c:v>Noviembre
2019</c:v>
                </c:pt>
                <c:pt idx="11">
                  <c:v>Diciembre
2019</c:v>
                </c:pt>
              </c:strCache>
            </c:strRef>
          </c:cat>
          <c:val>
            <c:numRef>
              <c:f>SEVERIDAD!$J$23:$J$34</c:f>
              <c:numCache>
                <c:formatCode>0%</c:formatCode>
                <c:ptCount val="12"/>
                <c:pt idx="0">
                  <c:v>0.25</c:v>
                </c:pt>
                <c:pt idx="1">
                  <c:v>0.2</c:v>
                </c:pt>
                <c:pt idx="2">
                  <c:v>0.15</c:v>
                </c:pt>
                <c:pt idx="3">
                  <c:v>0.1</c:v>
                </c:pt>
                <c:pt idx="4">
                  <c:v>0.05</c:v>
                </c:pt>
                <c:pt idx="5">
                  <c:v>0.05</c:v>
                </c:pt>
                <c:pt idx="6">
                  <c:v>0.05</c:v>
                </c:pt>
                <c:pt idx="7">
                  <c:v>0.05</c:v>
                </c:pt>
                <c:pt idx="8">
                  <c:v>0.05</c:v>
                </c:pt>
                <c:pt idx="9">
                  <c:v>0.05</c:v>
                </c:pt>
                <c:pt idx="10">
                  <c:v>0.05</c:v>
                </c:pt>
                <c:pt idx="11">
                  <c:v>0.05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A2A-439F-AC69-98DB772BF013}"/>
            </c:ext>
          </c:extLst>
        </c:ser>
        <c:ser>
          <c:idx val="4"/>
          <c:order val="4"/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SEVERIDAD!$B$23:$C$34</c:f>
              <c:strCache>
                <c:ptCount val="12"/>
                <c:pt idx="0">
                  <c:v>Enero 
2019</c:v>
                </c:pt>
                <c:pt idx="1">
                  <c:v>Febrero 
2019</c:v>
                </c:pt>
                <c:pt idx="2">
                  <c:v>Marzo 
2019</c:v>
                </c:pt>
                <c:pt idx="3">
                  <c:v>Abril
2019</c:v>
                </c:pt>
                <c:pt idx="4">
                  <c:v>Mayo
2019</c:v>
                </c:pt>
                <c:pt idx="5">
                  <c:v>Junio
2019</c:v>
                </c:pt>
                <c:pt idx="6">
                  <c:v>Julio
2019</c:v>
                </c:pt>
                <c:pt idx="7">
                  <c:v>Agosto
2019</c:v>
                </c:pt>
                <c:pt idx="8">
                  <c:v>Septiembre
2019</c:v>
                </c:pt>
                <c:pt idx="9">
                  <c:v>Octubre
2019</c:v>
                </c:pt>
                <c:pt idx="10">
                  <c:v>Noviembre
2019</c:v>
                </c:pt>
                <c:pt idx="11">
                  <c:v>Diciembre
2019</c:v>
                </c:pt>
              </c:strCache>
            </c:strRef>
          </c:cat>
          <c:val>
            <c:numRef>
              <c:f>SEVERIDAD!$K$19:$K$21</c:f>
              <c:numCache>
                <c:formatCode>0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4-DA2A-439F-AC69-98DB772BF0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80482200"/>
        <c:axId val="282084648"/>
        <c:axId val="0"/>
      </c:bar3DChart>
      <c:catAx>
        <c:axId val="280482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82084648"/>
        <c:crosses val="autoZero"/>
        <c:auto val="1"/>
        <c:lblAlgn val="ctr"/>
        <c:lblOffset val="100"/>
        <c:noMultiLvlLbl val="0"/>
      </c:catAx>
      <c:valAx>
        <c:axId val="282084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tint val="7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ajorGridlines>
        <c:numFmt formatCode="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804822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tint val="75000"/>
          <a:shade val="95000"/>
          <a:satMod val="105000"/>
        </a:schemeClr>
      </a:solidFill>
      <a:prstDash val="solid"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02" l="0.70000000000000095" r="0.70000000000000095" t="0.750000000000002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Resolución 1111 de 2017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15"/>
      <c:rotY val="20"/>
      <c:rAngAx val="1"/>
    </c:view3D>
    <c:floor>
      <c:thickness val="0"/>
      <c:spPr>
        <a:noFill/>
        <a:ln w="9525" cap="flat" cmpd="sng" algn="ctr">
          <a:solidFill>
            <a:schemeClr val="tx1">
              <a:tint val="75000"/>
              <a:shade val="95000"/>
              <a:satMod val="105000"/>
            </a:schemeClr>
          </a:solidFill>
          <a:prstDash val="solid"/>
          <a:round/>
        </a:ln>
        <a:effectLst/>
        <a:sp3d contourW="9525">
          <a:contourClr>
            <a:schemeClr val="tx1">
              <a:tint val="75000"/>
              <a:shade val="95000"/>
              <a:satMod val="105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6"/>
            </a:solidFill>
            <a:ln>
              <a:noFill/>
            </a:ln>
            <a:effectLst/>
            <a:sp3d/>
          </c:spPr>
          <c:invertIfNegative val="0"/>
          <c:cat>
            <c:strRef>
              <c:f>FRECUENCIA!$B$19:$B$21</c:f>
              <c:strCache>
                <c:ptCount val="3"/>
                <c:pt idx="0">
                  <c:v>Diciembre 
2016</c:v>
                </c:pt>
                <c:pt idx="1">
                  <c:v>Diciembre 
2017</c:v>
                </c:pt>
                <c:pt idx="2">
                  <c:v>Diciembre 
2018</c:v>
                </c:pt>
              </c:strCache>
            </c:strRef>
          </c:cat>
          <c:val>
            <c:numRef>
              <c:f>FRECUENCIA!$C$19:$C$21</c:f>
              <c:numCache>
                <c:formatCode>@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0-E959-42AF-8484-AF110978F845}"/>
            </c:ext>
          </c:extLst>
        </c:ser>
        <c:ser>
          <c:idx val="1"/>
          <c:order val="1"/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FRECUENCIA!$B$19:$B$21</c:f>
              <c:strCache>
                <c:ptCount val="3"/>
                <c:pt idx="0">
                  <c:v>Diciembre 
2016</c:v>
                </c:pt>
                <c:pt idx="1">
                  <c:v>Diciembre 
2017</c:v>
                </c:pt>
                <c:pt idx="2">
                  <c:v>Diciembre 
2018</c:v>
                </c:pt>
              </c:strCache>
            </c:strRef>
          </c:cat>
          <c:val>
            <c:numRef>
              <c:f>FRECUENCIA!$H$19:$H$21</c:f>
              <c:numCache>
                <c:formatCode>0.00</c:formatCode>
                <c:ptCount val="3"/>
                <c:pt idx="0">
                  <c:v>10.67093504068294</c:v>
                </c:pt>
                <c:pt idx="1">
                  <c:v>0</c:v>
                </c:pt>
                <c:pt idx="2">
                  <c:v>5.1160299607504571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59-42AF-8484-AF110978F845}"/>
            </c:ext>
          </c:extLst>
        </c:ser>
        <c:ser>
          <c:idx val="2"/>
          <c:order val="2"/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cat>
            <c:strRef>
              <c:f>FRECUENCIA!$B$19:$B$21</c:f>
              <c:strCache>
                <c:ptCount val="3"/>
                <c:pt idx="0">
                  <c:v>Diciembre 
2016</c:v>
                </c:pt>
                <c:pt idx="1">
                  <c:v>Diciembre 
2017</c:v>
                </c:pt>
                <c:pt idx="2">
                  <c:v>Diciembre 
2018</c:v>
                </c:pt>
              </c:strCache>
            </c:strRef>
          </c:cat>
          <c:val>
            <c:numRef>
              <c:f>FRECUENCIA!$I$19:$I$21</c:f>
              <c:numCache>
                <c:formatCode>0.00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2-E959-42AF-8484-AF110978F845}"/>
            </c:ext>
          </c:extLst>
        </c:ser>
        <c:ser>
          <c:idx val="3"/>
          <c:order val="3"/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FRECUENCIA!$B$19:$B$21</c:f>
              <c:strCache>
                <c:ptCount val="3"/>
                <c:pt idx="0">
                  <c:v>Diciembre 
2016</c:v>
                </c:pt>
                <c:pt idx="1">
                  <c:v>Diciembre 
2017</c:v>
                </c:pt>
                <c:pt idx="2">
                  <c:v>Diciembre 
2018</c:v>
                </c:pt>
              </c:strCache>
            </c:strRef>
          </c:cat>
          <c:val>
            <c:numRef>
              <c:f>FRECUENCIA!$J$19:$J$21</c:f>
              <c:numCache>
                <c:formatCode>0</c:formatCode>
                <c:ptCount val="3"/>
                <c:pt idx="0">
                  <c:v>25</c:v>
                </c:pt>
                <c:pt idx="1">
                  <c:v>20</c:v>
                </c:pt>
                <c:pt idx="2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959-42AF-8484-AF110978F845}"/>
            </c:ext>
          </c:extLst>
        </c:ser>
        <c:ser>
          <c:idx val="4"/>
          <c:order val="4"/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FRECUENCIA!$B$19:$B$21</c:f>
              <c:strCache>
                <c:ptCount val="3"/>
                <c:pt idx="0">
                  <c:v>Diciembre 
2016</c:v>
                </c:pt>
                <c:pt idx="1">
                  <c:v>Diciembre 
2017</c:v>
                </c:pt>
                <c:pt idx="2">
                  <c:v>Diciembre 
2018</c:v>
                </c:pt>
              </c:strCache>
            </c:strRef>
          </c:cat>
          <c:val>
            <c:numRef>
              <c:f>FRECUENCIA!$K$19:$K$21</c:f>
              <c:numCache>
                <c:formatCode>0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4-E959-42AF-8484-AF110978F8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82085432"/>
        <c:axId val="282085824"/>
        <c:axId val="0"/>
      </c:bar3DChart>
      <c:catAx>
        <c:axId val="282085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82085824"/>
        <c:crosses val="autoZero"/>
        <c:auto val="1"/>
        <c:lblAlgn val="ctr"/>
        <c:lblOffset val="100"/>
        <c:noMultiLvlLbl val="0"/>
      </c:catAx>
      <c:valAx>
        <c:axId val="282085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tint val="7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ajorGridlines>
        <c:numFmt formatCode="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820854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tint val="75000"/>
          <a:shade val="95000"/>
          <a:satMod val="105000"/>
        </a:schemeClr>
      </a:solidFill>
      <a:prstDash val="solid"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02" l="0.70000000000000095" r="0.70000000000000095" t="0.750000000000002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Resolución 312 de 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15"/>
      <c:rotY val="20"/>
      <c:rAngAx val="1"/>
    </c:view3D>
    <c:floor>
      <c:thickness val="0"/>
      <c:spPr>
        <a:noFill/>
        <a:ln w="9525" cap="flat" cmpd="sng" algn="ctr">
          <a:solidFill>
            <a:schemeClr val="tx1">
              <a:tint val="75000"/>
              <a:shade val="95000"/>
              <a:satMod val="105000"/>
            </a:schemeClr>
          </a:solidFill>
          <a:prstDash val="solid"/>
          <a:round/>
        </a:ln>
        <a:effectLst/>
        <a:sp3d contourW="9525">
          <a:contourClr>
            <a:schemeClr val="tx1">
              <a:tint val="75000"/>
              <a:shade val="95000"/>
              <a:satMod val="105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6"/>
            </a:solidFill>
            <a:ln>
              <a:noFill/>
            </a:ln>
            <a:effectLst/>
            <a:sp3d/>
          </c:spPr>
          <c:invertIfNegative val="0"/>
          <c:cat>
            <c:strRef>
              <c:f>FRECUENCIA!$B$23:$C$34</c:f>
              <c:strCache>
                <c:ptCount val="12"/>
                <c:pt idx="0">
                  <c:v>Enero 
2019</c:v>
                </c:pt>
                <c:pt idx="1">
                  <c:v>Febrero 
2019</c:v>
                </c:pt>
                <c:pt idx="2">
                  <c:v>Marzo 
2019</c:v>
                </c:pt>
                <c:pt idx="3">
                  <c:v>Abril
2019</c:v>
                </c:pt>
                <c:pt idx="4">
                  <c:v>Mayo
2019</c:v>
                </c:pt>
                <c:pt idx="5">
                  <c:v>Junio
2019</c:v>
                </c:pt>
                <c:pt idx="6">
                  <c:v>Julio
2019</c:v>
                </c:pt>
                <c:pt idx="7">
                  <c:v>Agosto
2019</c:v>
                </c:pt>
                <c:pt idx="8">
                  <c:v>Septiembre
2019</c:v>
                </c:pt>
                <c:pt idx="9">
                  <c:v>Octubre
2019</c:v>
                </c:pt>
                <c:pt idx="10">
                  <c:v>Noviembre
2019</c:v>
                </c:pt>
                <c:pt idx="11">
                  <c:v>Diciembre
2019</c:v>
                </c:pt>
              </c:strCache>
            </c:strRef>
          </c:cat>
          <c:val>
            <c:numRef>
              <c:f>FRECUENCIA!$C$19:$C$21</c:f>
              <c:numCache>
                <c:formatCode>@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0-6EAF-47EF-A8EC-C93DE7C44760}"/>
            </c:ext>
          </c:extLst>
        </c:ser>
        <c:ser>
          <c:idx val="1"/>
          <c:order val="1"/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FRECUENCIA!$B$23:$C$34</c:f>
              <c:strCache>
                <c:ptCount val="12"/>
                <c:pt idx="0">
                  <c:v>Enero 
2019</c:v>
                </c:pt>
                <c:pt idx="1">
                  <c:v>Febrero 
2019</c:v>
                </c:pt>
                <c:pt idx="2">
                  <c:v>Marzo 
2019</c:v>
                </c:pt>
                <c:pt idx="3">
                  <c:v>Abril
2019</c:v>
                </c:pt>
                <c:pt idx="4">
                  <c:v>Mayo
2019</c:v>
                </c:pt>
                <c:pt idx="5">
                  <c:v>Junio
2019</c:v>
                </c:pt>
                <c:pt idx="6">
                  <c:v>Julio
2019</c:v>
                </c:pt>
                <c:pt idx="7">
                  <c:v>Agosto
2019</c:v>
                </c:pt>
                <c:pt idx="8">
                  <c:v>Septiembre
2019</c:v>
                </c:pt>
                <c:pt idx="9">
                  <c:v>Octubre
2019</c:v>
                </c:pt>
                <c:pt idx="10">
                  <c:v>Noviembre
2019</c:v>
                </c:pt>
                <c:pt idx="11">
                  <c:v>Diciembre
2019</c:v>
                </c:pt>
              </c:strCache>
            </c:strRef>
          </c:cat>
          <c:val>
            <c:numRef>
              <c:f>FRECUENCIA!$H$23:$H$34</c:f>
              <c:numCache>
                <c:formatCode>0%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 formatCode="0.00%">
                  <c:v>1.7241379310344827E-2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 formatCode="0.00%">
                  <c:v>1.7241379310344827E-2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EAF-47EF-A8EC-C93DE7C44760}"/>
            </c:ext>
          </c:extLst>
        </c:ser>
        <c:ser>
          <c:idx val="2"/>
          <c:order val="2"/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cat>
            <c:strRef>
              <c:f>FRECUENCIA!$B$23:$C$34</c:f>
              <c:strCache>
                <c:ptCount val="12"/>
                <c:pt idx="0">
                  <c:v>Enero 
2019</c:v>
                </c:pt>
                <c:pt idx="1">
                  <c:v>Febrero 
2019</c:v>
                </c:pt>
                <c:pt idx="2">
                  <c:v>Marzo 
2019</c:v>
                </c:pt>
                <c:pt idx="3">
                  <c:v>Abril
2019</c:v>
                </c:pt>
                <c:pt idx="4">
                  <c:v>Mayo
2019</c:v>
                </c:pt>
                <c:pt idx="5">
                  <c:v>Junio
2019</c:v>
                </c:pt>
                <c:pt idx="6">
                  <c:v>Julio
2019</c:v>
                </c:pt>
                <c:pt idx="7">
                  <c:v>Agosto
2019</c:v>
                </c:pt>
                <c:pt idx="8">
                  <c:v>Septiembre
2019</c:v>
                </c:pt>
                <c:pt idx="9">
                  <c:v>Octubre
2019</c:v>
                </c:pt>
                <c:pt idx="10">
                  <c:v>Noviembre
2019</c:v>
                </c:pt>
                <c:pt idx="11">
                  <c:v>Diciembre
2019</c:v>
                </c:pt>
              </c:strCache>
            </c:strRef>
          </c:cat>
          <c:val>
            <c:numRef>
              <c:f>FRECUENCIA!$I$19:$I$21</c:f>
              <c:numCache>
                <c:formatCode>0.00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2-6EAF-47EF-A8EC-C93DE7C44760}"/>
            </c:ext>
          </c:extLst>
        </c:ser>
        <c:ser>
          <c:idx val="3"/>
          <c:order val="3"/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FRECUENCIA!$B$23:$C$34</c:f>
              <c:strCache>
                <c:ptCount val="12"/>
                <c:pt idx="0">
                  <c:v>Enero 
2019</c:v>
                </c:pt>
                <c:pt idx="1">
                  <c:v>Febrero 
2019</c:v>
                </c:pt>
                <c:pt idx="2">
                  <c:v>Marzo 
2019</c:v>
                </c:pt>
                <c:pt idx="3">
                  <c:v>Abril
2019</c:v>
                </c:pt>
                <c:pt idx="4">
                  <c:v>Mayo
2019</c:v>
                </c:pt>
                <c:pt idx="5">
                  <c:v>Junio
2019</c:v>
                </c:pt>
                <c:pt idx="6">
                  <c:v>Julio
2019</c:v>
                </c:pt>
                <c:pt idx="7">
                  <c:v>Agosto
2019</c:v>
                </c:pt>
                <c:pt idx="8">
                  <c:v>Septiembre
2019</c:v>
                </c:pt>
                <c:pt idx="9">
                  <c:v>Octubre
2019</c:v>
                </c:pt>
                <c:pt idx="10">
                  <c:v>Noviembre
2019</c:v>
                </c:pt>
                <c:pt idx="11">
                  <c:v>Diciembre
2019</c:v>
                </c:pt>
              </c:strCache>
            </c:strRef>
          </c:cat>
          <c:val>
            <c:numRef>
              <c:f>FRECUENCIA!$J$23:$J$34</c:f>
              <c:numCache>
                <c:formatCode>0%</c:formatCode>
                <c:ptCount val="12"/>
                <c:pt idx="0">
                  <c:v>0.25</c:v>
                </c:pt>
                <c:pt idx="1">
                  <c:v>0.2</c:v>
                </c:pt>
                <c:pt idx="2">
                  <c:v>0.15</c:v>
                </c:pt>
                <c:pt idx="3">
                  <c:v>0.1</c:v>
                </c:pt>
                <c:pt idx="4">
                  <c:v>0.05</c:v>
                </c:pt>
                <c:pt idx="5">
                  <c:v>0.05</c:v>
                </c:pt>
                <c:pt idx="6">
                  <c:v>0.05</c:v>
                </c:pt>
                <c:pt idx="7">
                  <c:v>0.05</c:v>
                </c:pt>
                <c:pt idx="8">
                  <c:v>0.05</c:v>
                </c:pt>
                <c:pt idx="9">
                  <c:v>0.05</c:v>
                </c:pt>
                <c:pt idx="10">
                  <c:v>0.05</c:v>
                </c:pt>
                <c:pt idx="11">
                  <c:v>0.05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EAF-47EF-A8EC-C93DE7C44760}"/>
            </c:ext>
          </c:extLst>
        </c:ser>
        <c:ser>
          <c:idx val="4"/>
          <c:order val="4"/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FRECUENCIA!$B$23:$C$34</c:f>
              <c:strCache>
                <c:ptCount val="12"/>
                <c:pt idx="0">
                  <c:v>Enero 
2019</c:v>
                </c:pt>
                <c:pt idx="1">
                  <c:v>Febrero 
2019</c:v>
                </c:pt>
                <c:pt idx="2">
                  <c:v>Marzo 
2019</c:v>
                </c:pt>
                <c:pt idx="3">
                  <c:v>Abril
2019</c:v>
                </c:pt>
                <c:pt idx="4">
                  <c:v>Mayo
2019</c:v>
                </c:pt>
                <c:pt idx="5">
                  <c:v>Junio
2019</c:v>
                </c:pt>
                <c:pt idx="6">
                  <c:v>Julio
2019</c:v>
                </c:pt>
                <c:pt idx="7">
                  <c:v>Agosto
2019</c:v>
                </c:pt>
                <c:pt idx="8">
                  <c:v>Septiembre
2019</c:v>
                </c:pt>
                <c:pt idx="9">
                  <c:v>Octubre
2019</c:v>
                </c:pt>
                <c:pt idx="10">
                  <c:v>Noviembre
2019</c:v>
                </c:pt>
                <c:pt idx="11">
                  <c:v>Diciembre
2019</c:v>
                </c:pt>
              </c:strCache>
            </c:strRef>
          </c:cat>
          <c:val>
            <c:numRef>
              <c:f>FRECUENCIA!$K$19:$K$21</c:f>
              <c:numCache>
                <c:formatCode>0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4-6EAF-47EF-A8EC-C93DE7C447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80608064"/>
        <c:axId val="280608456"/>
        <c:axId val="0"/>
      </c:bar3DChart>
      <c:catAx>
        <c:axId val="280608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80608456"/>
        <c:crosses val="autoZero"/>
        <c:auto val="1"/>
        <c:lblAlgn val="ctr"/>
        <c:lblOffset val="100"/>
        <c:noMultiLvlLbl val="0"/>
      </c:catAx>
      <c:valAx>
        <c:axId val="280608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tint val="7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ajorGridlines>
        <c:numFmt formatCode="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806080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tint val="75000"/>
          <a:shade val="95000"/>
          <a:satMod val="105000"/>
        </a:schemeClr>
      </a:solidFill>
      <a:prstDash val="solid"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02" l="0.70000000000000095" r="0.70000000000000095" t="0.750000000000002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MORTALIDAD!$A$19:$A$21</c:f>
              <c:strCache>
                <c:ptCount val="3"/>
                <c:pt idx="0">
                  <c:v>Diciembre 
2016</c:v>
                </c:pt>
                <c:pt idx="1">
                  <c:v>Diciembre 
2017</c:v>
                </c:pt>
                <c:pt idx="2">
                  <c:v>Diciembre 
2018</c:v>
                </c:pt>
              </c:strCache>
            </c:strRef>
          </c:cat>
          <c:val>
            <c:numRef>
              <c:f>MORTALIDAD!$B$19:$B$21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0-B569-4454-B936-95C2915EB8A5}"/>
            </c:ext>
          </c:extLst>
        </c:ser>
        <c:ser>
          <c:idx val="1"/>
          <c:order val="1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MORTALIDAD!$A$19:$A$21</c:f>
              <c:strCache>
                <c:ptCount val="3"/>
                <c:pt idx="0">
                  <c:v>Diciembre 
2016</c:v>
                </c:pt>
                <c:pt idx="1">
                  <c:v>Diciembre 
2017</c:v>
                </c:pt>
                <c:pt idx="2">
                  <c:v>Diciembre 
2018</c:v>
                </c:pt>
              </c:strCache>
            </c:strRef>
          </c:cat>
          <c:val>
            <c:numRef>
              <c:f>MORTALIDAD!$F$19:$F$21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569-4454-B936-95C2915EB8A5}"/>
            </c:ext>
          </c:extLst>
        </c:ser>
        <c:ser>
          <c:idx val="2"/>
          <c:order val="2"/>
          <c:invertIfNegative val="0"/>
          <c:cat>
            <c:strRef>
              <c:f>MORTALIDAD!$A$19:$A$21</c:f>
              <c:strCache>
                <c:ptCount val="3"/>
                <c:pt idx="0">
                  <c:v>Diciembre 
2016</c:v>
                </c:pt>
                <c:pt idx="1">
                  <c:v>Diciembre 
2017</c:v>
                </c:pt>
                <c:pt idx="2">
                  <c:v>Diciembre 
2018</c:v>
                </c:pt>
              </c:strCache>
            </c:strRef>
          </c:cat>
          <c:val>
            <c:numRef>
              <c:f>MORTALIDAD!$G$19:$G$21</c:f>
              <c:numCache>
                <c:formatCode>0%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2-B569-4454-B936-95C2915EB8A5}"/>
            </c:ext>
          </c:extLst>
        </c:ser>
        <c:ser>
          <c:idx val="3"/>
          <c:order val="3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MORTALIDAD!$A$19:$A$21</c:f>
              <c:strCache>
                <c:ptCount val="3"/>
                <c:pt idx="0">
                  <c:v>Diciembre 
2016</c:v>
                </c:pt>
                <c:pt idx="1">
                  <c:v>Diciembre 
2017</c:v>
                </c:pt>
                <c:pt idx="2">
                  <c:v>Diciembre 
2018</c:v>
                </c:pt>
              </c:strCache>
            </c:strRef>
          </c:cat>
          <c:val>
            <c:numRef>
              <c:f>MORTALIDAD!$H$19:$H$21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569-4454-B936-95C2915EB8A5}"/>
            </c:ext>
          </c:extLst>
        </c:ser>
        <c:ser>
          <c:idx val="4"/>
          <c:order val="4"/>
          <c:invertIfNegative val="0"/>
          <c:cat>
            <c:strRef>
              <c:f>MORTALIDAD!$A$19:$A$21</c:f>
              <c:strCache>
                <c:ptCount val="3"/>
                <c:pt idx="0">
                  <c:v>Diciembre 
2016</c:v>
                </c:pt>
                <c:pt idx="1">
                  <c:v>Diciembre 
2017</c:v>
                </c:pt>
                <c:pt idx="2">
                  <c:v>Diciembre 
2018</c:v>
                </c:pt>
              </c:strCache>
            </c:strRef>
          </c:cat>
          <c:val>
            <c:numRef>
              <c:f>MORTALIDAD!$I$19:$I$21</c:f>
              <c:numCache>
                <c:formatCode>0%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4-B569-4454-B936-95C2915EB8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80609240"/>
        <c:axId val="280609632"/>
        <c:axId val="0"/>
      </c:bar3DChart>
      <c:catAx>
        <c:axId val="280609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ES"/>
            </a:pPr>
            <a:endParaRPr lang="es-CO"/>
          </a:p>
        </c:txPr>
        <c:crossAx val="280609632"/>
        <c:crosses val="autoZero"/>
        <c:auto val="1"/>
        <c:lblAlgn val="ctr"/>
        <c:lblOffset val="100"/>
        <c:noMultiLvlLbl val="0"/>
      </c:catAx>
      <c:valAx>
        <c:axId val="2806096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ES"/>
            </a:pPr>
            <a:endParaRPr lang="es-CO"/>
          </a:p>
        </c:txPr>
        <c:crossAx val="2806092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" l="0.70000000000000095" r="0.70000000000000095" t="0.750000000000002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 sz="1800" b="1" i="0" baseline="0">
                <a:effectLst/>
              </a:rPr>
              <a:t>Resolución 1111 de 2017</a:t>
            </a:r>
            <a:endParaRPr lang="es-CO">
              <a:effectLst/>
            </a:endParaRP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PREVALENCIA!$A$19:$A$21</c:f>
              <c:strCache>
                <c:ptCount val="3"/>
                <c:pt idx="0">
                  <c:v>Diciembre 
2016</c:v>
                </c:pt>
                <c:pt idx="1">
                  <c:v>Diciembre 
2017</c:v>
                </c:pt>
                <c:pt idx="2">
                  <c:v>Diciembre 
2018</c:v>
                </c:pt>
              </c:strCache>
            </c:strRef>
          </c:cat>
          <c:val>
            <c:numRef>
              <c:f>PREVALENCIA!$B$19:$B$21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0-9025-430E-815A-B7D2D4EF1717}"/>
            </c:ext>
          </c:extLst>
        </c:ser>
        <c:ser>
          <c:idx val="1"/>
          <c:order val="1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PREVALENCIA!$A$19:$A$21</c:f>
              <c:strCache>
                <c:ptCount val="3"/>
                <c:pt idx="0">
                  <c:v>Diciembre 
2016</c:v>
                </c:pt>
                <c:pt idx="1">
                  <c:v>Diciembre 
2017</c:v>
                </c:pt>
                <c:pt idx="2">
                  <c:v>Diciembre 
2018</c:v>
                </c:pt>
              </c:strCache>
            </c:strRef>
          </c:cat>
          <c:val>
            <c:numRef>
              <c:f>PREVALENCIA!$G$19:$G$21</c:f>
              <c:numCache>
                <c:formatCode>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025-430E-815A-B7D2D4EF1717}"/>
            </c:ext>
          </c:extLst>
        </c:ser>
        <c:ser>
          <c:idx val="2"/>
          <c:order val="2"/>
          <c:invertIfNegative val="0"/>
          <c:cat>
            <c:strRef>
              <c:f>PREVALENCIA!$A$19:$A$21</c:f>
              <c:strCache>
                <c:ptCount val="3"/>
                <c:pt idx="0">
                  <c:v>Diciembre 
2016</c:v>
                </c:pt>
                <c:pt idx="1">
                  <c:v>Diciembre 
2017</c:v>
                </c:pt>
                <c:pt idx="2">
                  <c:v>Diciembre 
2018</c:v>
                </c:pt>
              </c:strCache>
            </c:strRef>
          </c:cat>
          <c:val>
            <c:numRef>
              <c:f>PREVALENCIA!$H$19:$H$21</c:f>
              <c:numCache>
                <c:formatCode>0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2-9025-430E-815A-B7D2D4EF1717}"/>
            </c:ext>
          </c:extLst>
        </c:ser>
        <c:ser>
          <c:idx val="3"/>
          <c:order val="3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PREVALENCIA!$A$19:$A$21</c:f>
              <c:strCache>
                <c:ptCount val="3"/>
                <c:pt idx="0">
                  <c:v>Diciembre 
2016</c:v>
                </c:pt>
                <c:pt idx="1">
                  <c:v>Diciembre 
2017</c:v>
                </c:pt>
                <c:pt idx="2">
                  <c:v>Diciembre 
2018</c:v>
                </c:pt>
              </c:strCache>
            </c:strRef>
          </c:cat>
          <c:val>
            <c:numRef>
              <c:f>PREVALENCIA!$I$19:$I$21</c:f>
              <c:numCache>
                <c:formatCode>0</c:formatCode>
                <c:ptCount val="3"/>
                <c:pt idx="0">
                  <c:v>25</c:v>
                </c:pt>
                <c:pt idx="1">
                  <c:v>20</c:v>
                </c:pt>
                <c:pt idx="2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025-430E-815A-B7D2D4EF1717}"/>
            </c:ext>
          </c:extLst>
        </c:ser>
        <c:ser>
          <c:idx val="4"/>
          <c:order val="4"/>
          <c:invertIfNegative val="0"/>
          <c:cat>
            <c:strRef>
              <c:f>PREVALENCIA!$A$19:$A$21</c:f>
              <c:strCache>
                <c:ptCount val="3"/>
                <c:pt idx="0">
                  <c:v>Diciembre 
2016</c:v>
                </c:pt>
                <c:pt idx="1">
                  <c:v>Diciembre 
2017</c:v>
                </c:pt>
                <c:pt idx="2">
                  <c:v>Diciembre 
2018</c:v>
                </c:pt>
              </c:strCache>
            </c:strRef>
          </c:cat>
          <c:val>
            <c:numRef>
              <c:f>PREVALENCIA!$J$19:$J$21</c:f>
              <c:numCache>
                <c:formatCode>0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4-9025-430E-815A-B7D2D4EF17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328367312"/>
        <c:axId val="328367704"/>
        <c:axId val="0"/>
      </c:bar3DChart>
      <c:catAx>
        <c:axId val="328367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ES"/>
            </a:pPr>
            <a:endParaRPr lang="es-CO"/>
          </a:p>
        </c:txPr>
        <c:crossAx val="328367704"/>
        <c:crosses val="autoZero"/>
        <c:auto val="1"/>
        <c:lblAlgn val="ctr"/>
        <c:lblOffset val="100"/>
        <c:noMultiLvlLbl val="0"/>
      </c:catAx>
      <c:valAx>
        <c:axId val="3283677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ES"/>
            </a:pPr>
            <a:endParaRPr lang="es-CO"/>
          </a:p>
        </c:txPr>
        <c:crossAx val="3283673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" l="0.70000000000000095" r="0.70000000000000095" t="0.750000000000002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 sz="1800" b="1" i="0" baseline="0">
                <a:effectLst/>
              </a:rPr>
              <a:t>Resolución 312 de 2019</a:t>
            </a:r>
            <a:endParaRPr lang="es-CO">
              <a:effectLst/>
            </a:endParaRP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PREVALENCIA!$A$23:$B$25</c:f>
              <c:strCache>
                <c:ptCount val="3"/>
                <c:pt idx="0">
                  <c:v>Diciembre 
2019</c:v>
                </c:pt>
                <c:pt idx="1">
                  <c:v>Diciembre 
2020</c:v>
                </c:pt>
                <c:pt idx="2">
                  <c:v>Diciembre 
2021</c:v>
                </c:pt>
              </c:strCache>
            </c:strRef>
          </c:cat>
          <c:val>
            <c:numRef>
              <c:f>PREVALENCIA!$B$19:$B$21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0-7BF6-4996-A293-DD18A0F60012}"/>
            </c:ext>
          </c:extLst>
        </c:ser>
        <c:ser>
          <c:idx val="1"/>
          <c:order val="1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PREVALENCIA!$A$23:$B$25</c:f>
              <c:strCache>
                <c:ptCount val="3"/>
                <c:pt idx="0">
                  <c:v>Diciembre 
2019</c:v>
                </c:pt>
                <c:pt idx="1">
                  <c:v>Diciembre 
2020</c:v>
                </c:pt>
                <c:pt idx="2">
                  <c:v>Diciembre 
2021</c:v>
                </c:pt>
              </c:strCache>
            </c:strRef>
          </c:cat>
          <c:val>
            <c:numRef>
              <c:f>PREVALENCIA!$G$23:$G$25</c:f>
              <c:numCache>
                <c:formatCode>0.00</c:formatCode>
                <c:ptCount val="3"/>
                <c:pt idx="0" formatCode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BF6-4996-A293-DD18A0F60012}"/>
            </c:ext>
          </c:extLst>
        </c:ser>
        <c:ser>
          <c:idx val="2"/>
          <c:order val="2"/>
          <c:invertIfNegative val="0"/>
          <c:cat>
            <c:strRef>
              <c:f>PREVALENCIA!$A$23:$B$25</c:f>
              <c:strCache>
                <c:ptCount val="3"/>
                <c:pt idx="0">
                  <c:v>Diciembre 
2019</c:v>
                </c:pt>
                <c:pt idx="1">
                  <c:v>Diciembre 
2020</c:v>
                </c:pt>
                <c:pt idx="2">
                  <c:v>Diciembre 
2021</c:v>
                </c:pt>
              </c:strCache>
            </c:strRef>
          </c:cat>
          <c:val>
            <c:numRef>
              <c:f>PREVALENCIA!$H$19:$H$21</c:f>
              <c:numCache>
                <c:formatCode>0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2-7BF6-4996-A293-DD18A0F60012}"/>
            </c:ext>
          </c:extLst>
        </c:ser>
        <c:ser>
          <c:idx val="3"/>
          <c:order val="3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PREVALENCIA!$A$23:$B$25</c:f>
              <c:strCache>
                <c:ptCount val="3"/>
                <c:pt idx="0">
                  <c:v>Diciembre 
2019</c:v>
                </c:pt>
                <c:pt idx="1">
                  <c:v>Diciembre 
2020</c:v>
                </c:pt>
                <c:pt idx="2">
                  <c:v>Diciembre 
2021</c:v>
                </c:pt>
              </c:strCache>
            </c:strRef>
          </c:cat>
          <c:val>
            <c:numRef>
              <c:f>PREVALENCIA!$I$23:$I$25</c:f>
              <c:numCache>
                <c:formatCode>0</c:formatCode>
                <c:ptCount val="3"/>
                <c:pt idx="0">
                  <c:v>2500</c:v>
                </c:pt>
                <c:pt idx="1">
                  <c:v>2000</c:v>
                </c:pt>
                <c:pt idx="2">
                  <c:v>1500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BF6-4996-A293-DD18A0F60012}"/>
            </c:ext>
          </c:extLst>
        </c:ser>
        <c:ser>
          <c:idx val="4"/>
          <c:order val="4"/>
          <c:invertIfNegative val="0"/>
          <c:cat>
            <c:strRef>
              <c:f>PREVALENCIA!$A$23:$B$25</c:f>
              <c:strCache>
                <c:ptCount val="3"/>
                <c:pt idx="0">
                  <c:v>Diciembre 
2019</c:v>
                </c:pt>
                <c:pt idx="1">
                  <c:v>Diciembre 
2020</c:v>
                </c:pt>
                <c:pt idx="2">
                  <c:v>Diciembre 
2021</c:v>
                </c:pt>
              </c:strCache>
            </c:strRef>
          </c:cat>
          <c:val>
            <c:numRef>
              <c:f>PREVALENCIA!$J$19:$J$21</c:f>
              <c:numCache>
                <c:formatCode>0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4-7BF6-4996-A293-DD18A0F600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328368488"/>
        <c:axId val="202391544"/>
        <c:axId val="0"/>
      </c:bar3DChart>
      <c:catAx>
        <c:axId val="328368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ES"/>
            </a:pPr>
            <a:endParaRPr lang="es-CO"/>
          </a:p>
        </c:txPr>
        <c:crossAx val="202391544"/>
        <c:crosses val="autoZero"/>
        <c:auto val="1"/>
        <c:lblAlgn val="ctr"/>
        <c:lblOffset val="100"/>
        <c:noMultiLvlLbl val="0"/>
      </c:catAx>
      <c:valAx>
        <c:axId val="2023915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ES"/>
            </a:pPr>
            <a:endParaRPr lang="es-CO"/>
          </a:p>
        </c:txPr>
        <c:crossAx val="3283684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" l="0.70000000000000095" r="0.70000000000000095" t="0.750000000000002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 sz="1800" b="1" i="0" baseline="0">
                <a:effectLst/>
              </a:rPr>
              <a:t>Resolución 1111 de 2017</a:t>
            </a:r>
            <a:endParaRPr lang="es-CO">
              <a:effectLst/>
            </a:endParaRP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INCIDENCIA!$A$19:$A$21</c:f>
              <c:strCache>
                <c:ptCount val="3"/>
                <c:pt idx="0">
                  <c:v>Diciembre 
2016</c:v>
                </c:pt>
                <c:pt idx="1">
                  <c:v>Diciembre 
2017</c:v>
                </c:pt>
                <c:pt idx="2">
                  <c:v>Diciembre 
2018</c:v>
                </c:pt>
              </c:strCache>
            </c:strRef>
          </c:cat>
          <c:val>
            <c:numRef>
              <c:f>INCIDENCIA!$B$19:$B$21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0-873A-40C0-8644-8BE3585A95FB}"/>
            </c:ext>
          </c:extLst>
        </c:ser>
        <c:ser>
          <c:idx val="1"/>
          <c:order val="1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INCIDENCIA!$A$19:$A$21</c:f>
              <c:strCache>
                <c:ptCount val="3"/>
                <c:pt idx="0">
                  <c:v>Diciembre 
2016</c:v>
                </c:pt>
                <c:pt idx="1">
                  <c:v>Diciembre 
2017</c:v>
                </c:pt>
                <c:pt idx="2">
                  <c:v>Diciembre 
2018</c:v>
                </c:pt>
              </c:strCache>
            </c:strRef>
          </c:cat>
          <c:val>
            <c:numRef>
              <c:f>INCIDENCIA!$G$19:$G$21</c:f>
              <c:numCache>
                <c:formatCode>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73A-40C0-8644-8BE3585A95FB}"/>
            </c:ext>
          </c:extLst>
        </c:ser>
        <c:ser>
          <c:idx val="2"/>
          <c:order val="2"/>
          <c:invertIfNegative val="0"/>
          <c:cat>
            <c:strRef>
              <c:f>INCIDENCIA!$A$19:$A$21</c:f>
              <c:strCache>
                <c:ptCount val="3"/>
                <c:pt idx="0">
                  <c:v>Diciembre 
2016</c:v>
                </c:pt>
                <c:pt idx="1">
                  <c:v>Diciembre 
2017</c:v>
                </c:pt>
                <c:pt idx="2">
                  <c:v>Diciembre 
2018</c:v>
                </c:pt>
              </c:strCache>
            </c:strRef>
          </c:cat>
          <c:val>
            <c:numRef>
              <c:f>INCIDENCIA!$H$19:$H$21</c:f>
              <c:numCache>
                <c:formatCode>0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2-873A-40C0-8644-8BE3585A95FB}"/>
            </c:ext>
          </c:extLst>
        </c:ser>
        <c:ser>
          <c:idx val="3"/>
          <c:order val="3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INCIDENCIA!$A$19:$A$21</c:f>
              <c:strCache>
                <c:ptCount val="3"/>
                <c:pt idx="0">
                  <c:v>Diciembre 
2016</c:v>
                </c:pt>
                <c:pt idx="1">
                  <c:v>Diciembre 
2017</c:v>
                </c:pt>
                <c:pt idx="2">
                  <c:v>Diciembre 
2018</c:v>
                </c:pt>
              </c:strCache>
            </c:strRef>
          </c:cat>
          <c:val>
            <c:numRef>
              <c:f>INCIDENCIA!$I$19:$I$21</c:f>
              <c:numCache>
                <c:formatCode>0</c:formatCode>
                <c:ptCount val="3"/>
                <c:pt idx="0">
                  <c:v>25</c:v>
                </c:pt>
                <c:pt idx="1">
                  <c:v>20</c:v>
                </c:pt>
                <c:pt idx="2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73A-40C0-8644-8BE3585A95FB}"/>
            </c:ext>
          </c:extLst>
        </c:ser>
        <c:ser>
          <c:idx val="4"/>
          <c:order val="4"/>
          <c:invertIfNegative val="0"/>
          <c:cat>
            <c:strRef>
              <c:f>INCIDENCIA!$A$19:$A$21</c:f>
              <c:strCache>
                <c:ptCount val="3"/>
                <c:pt idx="0">
                  <c:v>Diciembre 
2016</c:v>
                </c:pt>
                <c:pt idx="1">
                  <c:v>Diciembre 
2017</c:v>
                </c:pt>
                <c:pt idx="2">
                  <c:v>Diciembre 
2018</c:v>
                </c:pt>
              </c:strCache>
            </c:strRef>
          </c:cat>
          <c:val>
            <c:numRef>
              <c:f>INCIDENCIA!$J$19:$J$21</c:f>
              <c:numCache>
                <c:formatCode>0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4-873A-40C0-8644-8BE3585A95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02392720"/>
        <c:axId val="202393112"/>
        <c:axId val="0"/>
      </c:bar3DChart>
      <c:catAx>
        <c:axId val="202392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ES"/>
            </a:pPr>
            <a:endParaRPr lang="es-CO"/>
          </a:p>
        </c:txPr>
        <c:crossAx val="202393112"/>
        <c:crosses val="autoZero"/>
        <c:auto val="1"/>
        <c:lblAlgn val="ctr"/>
        <c:lblOffset val="100"/>
        <c:noMultiLvlLbl val="0"/>
      </c:catAx>
      <c:valAx>
        <c:axId val="2023931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ES"/>
            </a:pPr>
            <a:endParaRPr lang="es-CO"/>
          </a:p>
        </c:txPr>
        <c:crossAx val="2023927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" l="0.70000000000000095" r="0.70000000000000095" t="0.750000000000002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cat>
            <c:numRef>
              <c:f>'Autoevaluación SG-SST'!$A$17:$A$22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'Autoevaluación SG-SST'!$B$17:$B$22</c:f>
              <c:numCache>
                <c:formatCode>General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0-324E-4F63-8D0D-A0C970AC13BB}"/>
            </c:ext>
          </c:extLst>
        </c:ser>
        <c:ser>
          <c:idx val="1"/>
          <c:order val="1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'Autoevaluación SG-SST'!$A$17:$A$22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'Autoevaluación SG-SST'!$G$17:$G$22</c:f>
              <c:numCache>
                <c:formatCode>0.00%</c:formatCode>
                <c:ptCount val="6"/>
                <c:pt idx="0" formatCode="0%">
                  <c:v>0.85</c:v>
                </c:pt>
                <c:pt idx="1">
                  <c:v>0.98333333333333328</c:v>
                </c:pt>
                <c:pt idx="2">
                  <c:v>0.98333333333333328</c:v>
                </c:pt>
                <c:pt idx="3" formatCode="0%">
                  <c:v>0</c:v>
                </c:pt>
                <c:pt idx="4" formatCode="0%">
                  <c:v>0</c:v>
                </c:pt>
                <c:pt idx="5" formatCode="0%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24E-4F63-8D0D-A0C970AC13BB}"/>
            </c:ext>
          </c:extLst>
        </c:ser>
        <c:ser>
          <c:idx val="2"/>
          <c:order val="2"/>
          <c:invertIfNegative val="0"/>
          <c:cat>
            <c:numRef>
              <c:f>'Autoevaluación SG-SST'!$A$17:$A$22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'Autoevaluación SG-SST'!$H$17:$H$22</c:f>
              <c:numCache>
                <c:formatCode>0.00%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2-324E-4F63-8D0D-A0C970AC13BB}"/>
            </c:ext>
          </c:extLst>
        </c:ser>
        <c:ser>
          <c:idx val="3"/>
          <c:order val="3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'Autoevaluación SG-SST'!$A$17:$A$22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'Autoevaluación SG-SST'!$I$17:$I$22</c:f>
              <c:numCache>
                <c:formatCode>0%</c:formatCode>
                <c:ptCount val="6"/>
                <c:pt idx="0">
                  <c:v>0.8</c:v>
                </c:pt>
                <c:pt idx="1">
                  <c:v>0.85</c:v>
                </c:pt>
                <c:pt idx="2">
                  <c:v>0.9</c:v>
                </c:pt>
                <c:pt idx="3">
                  <c:v>0.95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24E-4F63-8D0D-A0C970AC13BB}"/>
            </c:ext>
          </c:extLst>
        </c:ser>
        <c:ser>
          <c:idx val="4"/>
          <c:order val="4"/>
          <c:invertIfNegative val="0"/>
          <c:cat>
            <c:numRef>
              <c:f>'Autoevaluación SG-SST'!$A$17:$A$22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'Autoevaluación SG-SST'!$J$17:$J$22</c:f>
              <c:numCache>
                <c:formatCode>0%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4-324E-4F63-8D0D-A0C970AC13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03403040"/>
        <c:axId val="203346480"/>
        <c:axId val="0"/>
      </c:bar3DChart>
      <c:catAx>
        <c:axId val="203403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ES"/>
            </a:pPr>
            <a:endParaRPr lang="es-CO"/>
          </a:p>
        </c:txPr>
        <c:crossAx val="203346480"/>
        <c:crosses val="autoZero"/>
        <c:auto val="1"/>
        <c:lblAlgn val="ctr"/>
        <c:lblOffset val="100"/>
        <c:noMultiLvlLbl val="0"/>
      </c:catAx>
      <c:valAx>
        <c:axId val="203346480"/>
        <c:scaling>
          <c:orientation val="minMax"/>
          <c:max val="1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ES"/>
            </a:pPr>
            <a:endParaRPr lang="es-CO"/>
          </a:p>
        </c:txPr>
        <c:crossAx val="2034030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" l="0.70000000000000095" r="0.70000000000000095" t="0.750000000000002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 sz="1800" b="1" i="0" baseline="0">
                <a:effectLst/>
              </a:rPr>
              <a:t>Resolución 312 de 2019</a:t>
            </a:r>
            <a:endParaRPr lang="es-CO">
              <a:effectLst/>
            </a:endParaRP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INCIDENCIA!$A$23:$B$25</c:f>
              <c:strCache>
                <c:ptCount val="3"/>
                <c:pt idx="0">
                  <c:v>Diciembre 
2019</c:v>
                </c:pt>
                <c:pt idx="1">
                  <c:v>Diciembre 
2020</c:v>
                </c:pt>
                <c:pt idx="2">
                  <c:v>Diciembre 
2021</c:v>
                </c:pt>
              </c:strCache>
            </c:strRef>
          </c:cat>
          <c:val>
            <c:numRef>
              <c:f>INCIDENCIA!$B$19:$B$21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0-3742-4730-A95E-EF8F0E091A90}"/>
            </c:ext>
          </c:extLst>
        </c:ser>
        <c:ser>
          <c:idx val="1"/>
          <c:order val="1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INCIDENCIA!$A$23:$B$25</c:f>
              <c:strCache>
                <c:ptCount val="3"/>
                <c:pt idx="0">
                  <c:v>Diciembre 
2019</c:v>
                </c:pt>
                <c:pt idx="1">
                  <c:v>Diciembre 
2020</c:v>
                </c:pt>
                <c:pt idx="2">
                  <c:v>Diciembre 
2021</c:v>
                </c:pt>
              </c:strCache>
            </c:strRef>
          </c:cat>
          <c:val>
            <c:numRef>
              <c:f>INCIDENCIA!$G$23:$G$25</c:f>
              <c:numCache>
                <c:formatCode>0.00</c:formatCode>
                <c:ptCount val="3"/>
                <c:pt idx="0" formatCode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742-4730-A95E-EF8F0E091A90}"/>
            </c:ext>
          </c:extLst>
        </c:ser>
        <c:ser>
          <c:idx val="2"/>
          <c:order val="2"/>
          <c:invertIfNegative val="0"/>
          <c:cat>
            <c:strRef>
              <c:f>INCIDENCIA!$A$23:$B$25</c:f>
              <c:strCache>
                <c:ptCount val="3"/>
                <c:pt idx="0">
                  <c:v>Diciembre 
2019</c:v>
                </c:pt>
                <c:pt idx="1">
                  <c:v>Diciembre 
2020</c:v>
                </c:pt>
                <c:pt idx="2">
                  <c:v>Diciembre 
2021</c:v>
                </c:pt>
              </c:strCache>
            </c:strRef>
          </c:cat>
          <c:val>
            <c:numRef>
              <c:f>INCIDENCIA!$H$19:$H$21</c:f>
              <c:numCache>
                <c:formatCode>0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2-3742-4730-A95E-EF8F0E091A90}"/>
            </c:ext>
          </c:extLst>
        </c:ser>
        <c:ser>
          <c:idx val="3"/>
          <c:order val="3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INCIDENCIA!$A$23:$B$25</c:f>
              <c:strCache>
                <c:ptCount val="3"/>
                <c:pt idx="0">
                  <c:v>Diciembre 
2019</c:v>
                </c:pt>
                <c:pt idx="1">
                  <c:v>Diciembre 
2020</c:v>
                </c:pt>
                <c:pt idx="2">
                  <c:v>Diciembre 
2021</c:v>
                </c:pt>
              </c:strCache>
            </c:strRef>
          </c:cat>
          <c:val>
            <c:numRef>
              <c:f>INCIDENCIA!$I$23:$I$25</c:f>
              <c:numCache>
                <c:formatCode>0</c:formatCode>
                <c:ptCount val="3"/>
                <c:pt idx="0">
                  <c:v>2500</c:v>
                </c:pt>
                <c:pt idx="1">
                  <c:v>2000</c:v>
                </c:pt>
                <c:pt idx="2">
                  <c:v>1500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742-4730-A95E-EF8F0E091A90}"/>
            </c:ext>
          </c:extLst>
        </c:ser>
        <c:ser>
          <c:idx val="4"/>
          <c:order val="4"/>
          <c:invertIfNegative val="0"/>
          <c:cat>
            <c:strRef>
              <c:f>INCIDENCIA!$A$23:$B$25</c:f>
              <c:strCache>
                <c:ptCount val="3"/>
                <c:pt idx="0">
                  <c:v>Diciembre 
2019</c:v>
                </c:pt>
                <c:pt idx="1">
                  <c:v>Diciembre 
2020</c:v>
                </c:pt>
                <c:pt idx="2">
                  <c:v>Diciembre 
2021</c:v>
                </c:pt>
              </c:strCache>
            </c:strRef>
          </c:cat>
          <c:val>
            <c:numRef>
              <c:f>INCIDENCIA!$J$19:$J$21</c:f>
              <c:numCache>
                <c:formatCode>0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4-3742-4730-A95E-EF8F0E091A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90718328"/>
        <c:axId val="290718720"/>
        <c:axId val="0"/>
      </c:bar3DChart>
      <c:catAx>
        <c:axId val="290718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ES"/>
            </a:pPr>
            <a:endParaRPr lang="es-CO"/>
          </a:p>
        </c:txPr>
        <c:crossAx val="290718720"/>
        <c:crosses val="autoZero"/>
        <c:auto val="1"/>
        <c:lblAlgn val="ctr"/>
        <c:lblOffset val="100"/>
        <c:noMultiLvlLbl val="0"/>
      </c:catAx>
      <c:valAx>
        <c:axId val="2907187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ES"/>
            </a:pPr>
            <a:endParaRPr lang="es-CO"/>
          </a:p>
        </c:txPr>
        <c:crossAx val="2907183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" l="0.70000000000000095" r="0.70000000000000095" t="0.750000000000002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 sz="1800" b="1" i="0" baseline="0">
                <a:effectLst/>
              </a:rPr>
              <a:t>Resolución 1111 de 2017</a:t>
            </a:r>
            <a:endParaRPr lang="es-CO">
              <a:effectLst/>
            </a:endParaRP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AUSENTISMO!$A$19:$A$21</c:f>
              <c:strCache>
                <c:ptCount val="3"/>
                <c:pt idx="0">
                  <c:v>Diciembre 
2016</c:v>
                </c:pt>
                <c:pt idx="1">
                  <c:v>Diciembre 
2017</c:v>
                </c:pt>
                <c:pt idx="2">
                  <c:v>Diciembre 
2018</c:v>
                </c:pt>
              </c:strCache>
            </c:strRef>
          </c:cat>
          <c:val>
            <c:numRef>
              <c:f>AUSENTISMO!$B$19:$B$21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0-1F28-4D8D-92A9-A5730AC6B861}"/>
            </c:ext>
          </c:extLst>
        </c:ser>
        <c:ser>
          <c:idx val="1"/>
          <c:order val="1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AUSENTISMO!$A$19:$A$21</c:f>
              <c:strCache>
                <c:ptCount val="3"/>
                <c:pt idx="0">
                  <c:v>Diciembre 
2016</c:v>
                </c:pt>
                <c:pt idx="1">
                  <c:v>Diciembre 
2017</c:v>
                </c:pt>
                <c:pt idx="2">
                  <c:v>Diciembre 
2018</c:v>
                </c:pt>
              </c:strCache>
            </c:strRef>
          </c:cat>
          <c:val>
            <c:numRef>
              <c:f>AUSENTISMO!$G$19:$G$21</c:f>
              <c:numCache>
                <c:formatCode>0.00%</c:formatCode>
                <c:ptCount val="3"/>
                <c:pt idx="0">
                  <c:v>2.0661157024793389E-2</c:v>
                </c:pt>
                <c:pt idx="1">
                  <c:v>0.7583333333333333</c:v>
                </c:pt>
                <c:pt idx="2">
                  <c:v>0.17101051668952905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F28-4D8D-92A9-A5730AC6B861}"/>
            </c:ext>
          </c:extLst>
        </c:ser>
        <c:ser>
          <c:idx val="2"/>
          <c:order val="2"/>
          <c:invertIfNegative val="0"/>
          <c:cat>
            <c:strRef>
              <c:f>AUSENTISMO!$A$19:$A$21</c:f>
              <c:strCache>
                <c:ptCount val="3"/>
                <c:pt idx="0">
                  <c:v>Diciembre 
2016</c:v>
                </c:pt>
                <c:pt idx="1">
                  <c:v>Diciembre 
2017</c:v>
                </c:pt>
                <c:pt idx="2">
                  <c:v>Diciembre 
2018</c:v>
                </c:pt>
              </c:strCache>
            </c:strRef>
          </c:cat>
          <c:val>
            <c:numRef>
              <c:f>AUSENTISMO!$H$19:$H$21</c:f>
              <c:numCache>
                <c:formatCode>0.00%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2-1F28-4D8D-92A9-A5730AC6B861}"/>
            </c:ext>
          </c:extLst>
        </c:ser>
        <c:ser>
          <c:idx val="3"/>
          <c:order val="3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AUSENTISMO!$A$19:$A$21</c:f>
              <c:strCache>
                <c:ptCount val="3"/>
                <c:pt idx="0">
                  <c:v>Diciembre 
2016</c:v>
                </c:pt>
                <c:pt idx="1">
                  <c:v>Diciembre 
2017</c:v>
                </c:pt>
                <c:pt idx="2">
                  <c:v>Diciembre 
2018</c:v>
                </c:pt>
              </c:strCache>
            </c:strRef>
          </c:cat>
          <c:val>
            <c:numRef>
              <c:f>AUSENTISMO!$I$19:$I$21</c:f>
              <c:numCache>
                <c:formatCode>0%</c:formatCode>
                <c:ptCount val="3"/>
                <c:pt idx="0">
                  <c:v>0.9</c:v>
                </c:pt>
                <c:pt idx="1">
                  <c:v>0.85</c:v>
                </c:pt>
                <c:pt idx="2">
                  <c:v>0.8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F28-4D8D-92A9-A5730AC6B861}"/>
            </c:ext>
          </c:extLst>
        </c:ser>
        <c:ser>
          <c:idx val="4"/>
          <c:order val="4"/>
          <c:invertIfNegative val="0"/>
          <c:cat>
            <c:strRef>
              <c:f>AUSENTISMO!$A$19:$A$21</c:f>
              <c:strCache>
                <c:ptCount val="3"/>
                <c:pt idx="0">
                  <c:v>Diciembre 
2016</c:v>
                </c:pt>
                <c:pt idx="1">
                  <c:v>Diciembre 
2017</c:v>
                </c:pt>
                <c:pt idx="2">
                  <c:v>Diciembre 
2018</c:v>
                </c:pt>
              </c:strCache>
            </c:strRef>
          </c:cat>
          <c:val>
            <c:numRef>
              <c:f>AUSENTISMO!$J$19:$J$21</c:f>
              <c:numCache>
                <c:formatCode>0%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4-1F28-4D8D-92A9-A5730AC6B8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90719504"/>
        <c:axId val="279795880"/>
        <c:axId val="0"/>
      </c:bar3DChart>
      <c:catAx>
        <c:axId val="290719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ES"/>
            </a:pPr>
            <a:endParaRPr lang="es-CO"/>
          </a:p>
        </c:txPr>
        <c:crossAx val="279795880"/>
        <c:crosses val="autoZero"/>
        <c:auto val="1"/>
        <c:lblAlgn val="ctr"/>
        <c:lblOffset val="100"/>
        <c:noMultiLvlLbl val="0"/>
      </c:catAx>
      <c:valAx>
        <c:axId val="2797958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ES"/>
            </a:pPr>
            <a:endParaRPr lang="es-CO"/>
          </a:p>
        </c:txPr>
        <c:crossAx val="2907195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" l="0.70000000000000095" r="0.70000000000000095" t="0.750000000000002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 sz="1800" b="1" i="0" baseline="0">
                <a:effectLst/>
              </a:rPr>
              <a:t>Resolución 312 de 2019</a:t>
            </a:r>
            <a:endParaRPr lang="es-CO">
              <a:effectLst/>
            </a:endParaRP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AUSENTISMO!$A$23:$A$34</c:f>
              <c:strCache>
                <c:ptCount val="12"/>
                <c:pt idx="0">
                  <c:v>Enero 
2019</c:v>
                </c:pt>
                <c:pt idx="1">
                  <c:v>Febrero 
2019</c:v>
                </c:pt>
                <c:pt idx="2">
                  <c:v>Marzo 
2019</c:v>
                </c:pt>
                <c:pt idx="3">
                  <c:v>Abril
2019</c:v>
                </c:pt>
                <c:pt idx="4">
                  <c:v>Mayo
2019</c:v>
                </c:pt>
                <c:pt idx="5">
                  <c:v>Junio
2019</c:v>
                </c:pt>
                <c:pt idx="6">
                  <c:v>Julio
2019</c:v>
                </c:pt>
                <c:pt idx="7">
                  <c:v>Agosto
2019</c:v>
                </c:pt>
                <c:pt idx="8">
                  <c:v>Septiembre
2019</c:v>
                </c:pt>
                <c:pt idx="9">
                  <c:v>Octubre
2019</c:v>
                </c:pt>
                <c:pt idx="10">
                  <c:v>Noviembre
2019</c:v>
                </c:pt>
                <c:pt idx="11">
                  <c:v>Diciembre
2019</c:v>
                </c:pt>
              </c:strCache>
            </c:strRef>
          </c:cat>
          <c:val>
            <c:numRef>
              <c:f>AUSENTISMO!$B$19:$B$21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0-DA3B-4CB2-AA0A-DEE6731EC0ED}"/>
            </c:ext>
          </c:extLst>
        </c:ser>
        <c:ser>
          <c:idx val="1"/>
          <c:order val="1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AUSENTISMO!$A$23:$A$34</c:f>
              <c:strCache>
                <c:ptCount val="12"/>
                <c:pt idx="0">
                  <c:v>Enero 
2019</c:v>
                </c:pt>
                <c:pt idx="1">
                  <c:v>Febrero 
2019</c:v>
                </c:pt>
                <c:pt idx="2">
                  <c:v>Marzo 
2019</c:v>
                </c:pt>
                <c:pt idx="3">
                  <c:v>Abril
2019</c:v>
                </c:pt>
                <c:pt idx="4">
                  <c:v>Mayo
2019</c:v>
                </c:pt>
                <c:pt idx="5">
                  <c:v>Junio
2019</c:v>
                </c:pt>
                <c:pt idx="6">
                  <c:v>Julio
2019</c:v>
                </c:pt>
                <c:pt idx="7">
                  <c:v>Agosto
2019</c:v>
                </c:pt>
                <c:pt idx="8">
                  <c:v>Septiembre
2019</c:v>
                </c:pt>
                <c:pt idx="9">
                  <c:v>Octubre
2019</c:v>
                </c:pt>
                <c:pt idx="10">
                  <c:v>Noviembre
2019</c:v>
                </c:pt>
                <c:pt idx="11">
                  <c:v>Diciembre
2019</c:v>
                </c:pt>
              </c:strCache>
            </c:strRef>
          </c:cat>
          <c:val>
            <c:numRef>
              <c:f>AUSENTISMO!$G$23:$G$34</c:f>
              <c:numCache>
                <c:formatCode>0.00%</c:formatCode>
                <c:ptCount val="12"/>
                <c:pt idx="0">
                  <c:v>0.15873015873015875</c:v>
                </c:pt>
                <c:pt idx="1">
                  <c:v>0.9722222222222221</c:v>
                </c:pt>
                <c:pt idx="2">
                  <c:v>0.48055555555555551</c:v>
                </c:pt>
                <c:pt idx="3">
                  <c:v>0.36601307189542487</c:v>
                </c:pt>
                <c:pt idx="4">
                  <c:v>0.88359788359788372</c:v>
                </c:pt>
                <c:pt idx="5">
                  <c:v>0.20987654320987653</c:v>
                </c:pt>
                <c:pt idx="6">
                  <c:v>0.13383838383838384</c:v>
                </c:pt>
                <c:pt idx="7">
                  <c:v>0.47222222222222221</c:v>
                </c:pt>
                <c:pt idx="8">
                  <c:v>0.90476190476190477</c:v>
                </c:pt>
                <c:pt idx="9">
                  <c:v>2.2727272727272728E-2</c:v>
                </c:pt>
                <c:pt idx="10">
                  <c:v>0.22222222222222221</c:v>
                </c:pt>
                <c:pt idx="11">
                  <c:v>0.13157894736842105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A3B-4CB2-AA0A-DEE6731EC0ED}"/>
            </c:ext>
          </c:extLst>
        </c:ser>
        <c:ser>
          <c:idx val="2"/>
          <c:order val="2"/>
          <c:invertIfNegative val="0"/>
          <c:cat>
            <c:strRef>
              <c:f>AUSENTISMO!$A$23:$A$34</c:f>
              <c:strCache>
                <c:ptCount val="12"/>
                <c:pt idx="0">
                  <c:v>Enero 
2019</c:v>
                </c:pt>
                <c:pt idx="1">
                  <c:v>Febrero 
2019</c:v>
                </c:pt>
                <c:pt idx="2">
                  <c:v>Marzo 
2019</c:v>
                </c:pt>
                <c:pt idx="3">
                  <c:v>Abril
2019</c:v>
                </c:pt>
                <c:pt idx="4">
                  <c:v>Mayo
2019</c:v>
                </c:pt>
                <c:pt idx="5">
                  <c:v>Junio
2019</c:v>
                </c:pt>
                <c:pt idx="6">
                  <c:v>Julio
2019</c:v>
                </c:pt>
                <c:pt idx="7">
                  <c:v>Agosto
2019</c:v>
                </c:pt>
                <c:pt idx="8">
                  <c:v>Septiembre
2019</c:v>
                </c:pt>
                <c:pt idx="9">
                  <c:v>Octubre
2019</c:v>
                </c:pt>
                <c:pt idx="10">
                  <c:v>Noviembre
2019</c:v>
                </c:pt>
                <c:pt idx="11">
                  <c:v>Diciembre
2019</c:v>
                </c:pt>
              </c:strCache>
            </c:strRef>
          </c:cat>
          <c:val>
            <c:numRef>
              <c:f>AUSENTISMO!$H$19:$H$21</c:f>
              <c:numCache>
                <c:formatCode>0.00%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2-DA3B-4CB2-AA0A-DEE6731EC0ED}"/>
            </c:ext>
          </c:extLst>
        </c:ser>
        <c:ser>
          <c:idx val="3"/>
          <c:order val="3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AUSENTISMO!$A$23:$A$34</c:f>
              <c:strCache>
                <c:ptCount val="12"/>
                <c:pt idx="0">
                  <c:v>Enero 
2019</c:v>
                </c:pt>
                <c:pt idx="1">
                  <c:v>Febrero 
2019</c:v>
                </c:pt>
                <c:pt idx="2">
                  <c:v>Marzo 
2019</c:v>
                </c:pt>
                <c:pt idx="3">
                  <c:v>Abril
2019</c:v>
                </c:pt>
                <c:pt idx="4">
                  <c:v>Mayo
2019</c:v>
                </c:pt>
                <c:pt idx="5">
                  <c:v>Junio
2019</c:v>
                </c:pt>
                <c:pt idx="6">
                  <c:v>Julio
2019</c:v>
                </c:pt>
                <c:pt idx="7">
                  <c:v>Agosto
2019</c:v>
                </c:pt>
                <c:pt idx="8">
                  <c:v>Septiembre
2019</c:v>
                </c:pt>
                <c:pt idx="9">
                  <c:v>Octubre
2019</c:v>
                </c:pt>
                <c:pt idx="10">
                  <c:v>Noviembre
2019</c:v>
                </c:pt>
                <c:pt idx="11">
                  <c:v>Diciembre
2019</c:v>
                </c:pt>
              </c:strCache>
            </c:strRef>
          </c:cat>
          <c:val>
            <c:numRef>
              <c:f>AUSENTISMO!$I$23:$I$34</c:f>
              <c:numCache>
                <c:formatCode>0%</c:formatCode>
                <c:ptCount val="12"/>
                <c:pt idx="0">
                  <c:v>0.75</c:v>
                </c:pt>
                <c:pt idx="1">
                  <c:v>0.7</c:v>
                </c:pt>
                <c:pt idx="2">
                  <c:v>0.65</c:v>
                </c:pt>
                <c:pt idx="3">
                  <c:v>0.6</c:v>
                </c:pt>
                <c:pt idx="4">
                  <c:v>0.55000000000000004</c:v>
                </c:pt>
                <c:pt idx="5">
                  <c:v>0.5</c:v>
                </c:pt>
                <c:pt idx="6">
                  <c:v>0.5</c:v>
                </c:pt>
                <c:pt idx="7">
                  <c:v>0.5</c:v>
                </c:pt>
                <c:pt idx="8">
                  <c:v>0.5</c:v>
                </c:pt>
                <c:pt idx="9">
                  <c:v>0.5</c:v>
                </c:pt>
                <c:pt idx="10">
                  <c:v>0.5</c:v>
                </c:pt>
                <c:pt idx="11">
                  <c:v>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A3B-4CB2-AA0A-DEE6731EC0ED}"/>
            </c:ext>
          </c:extLst>
        </c:ser>
        <c:ser>
          <c:idx val="4"/>
          <c:order val="4"/>
          <c:invertIfNegative val="0"/>
          <c:cat>
            <c:strRef>
              <c:f>AUSENTISMO!$A$23:$A$34</c:f>
              <c:strCache>
                <c:ptCount val="12"/>
                <c:pt idx="0">
                  <c:v>Enero 
2019</c:v>
                </c:pt>
                <c:pt idx="1">
                  <c:v>Febrero 
2019</c:v>
                </c:pt>
                <c:pt idx="2">
                  <c:v>Marzo 
2019</c:v>
                </c:pt>
                <c:pt idx="3">
                  <c:v>Abril
2019</c:v>
                </c:pt>
                <c:pt idx="4">
                  <c:v>Mayo
2019</c:v>
                </c:pt>
                <c:pt idx="5">
                  <c:v>Junio
2019</c:v>
                </c:pt>
                <c:pt idx="6">
                  <c:v>Julio
2019</c:v>
                </c:pt>
                <c:pt idx="7">
                  <c:v>Agosto
2019</c:v>
                </c:pt>
                <c:pt idx="8">
                  <c:v>Septiembre
2019</c:v>
                </c:pt>
                <c:pt idx="9">
                  <c:v>Octubre
2019</c:v>
                </c:pt>
                <c:pt idx="10">
                  <c:v>Noviembre
2019</c:v>
                </c:pt>
                <c:pt idx="11">
                  <c:v>Diciembre
2019</c:v>
                </c:pt>
              </c:strCache>
            </c:strRef>
          </c:cat>
          <c:val>
            <c:numRef>
              <c:f>AUSENTISMO!$J$19:$J$21</c:f>
              <c:numCache>
                <c:formatCode>0%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4-DA3B-4CB2-AA0A-DEE6731EC0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79796664"/>
        <c:axId val="279797056"/>
        <c:axId val="0"/>
      </c:bar3DChart>
      <c:catAx>
        <c:axId val="279796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ES"/>
            </a:pPr>
            <a:endParaRPr lang="es-CO"/>
          </a:p>
        </c:txPr>
        <c:crossAx val="279797056"/>
        <c:crosses val="autoZero"/>
        <c:auto val="1"/>
        <c:lblAlgn val="ctr"/>
        <c:lblOffset val="100"/>
        <c:noMultiLvlLbl val="0"/>
      </c:catAx>
      <c:valAx>
        <c:axId val="2797970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ES"/>
            </a:pPr>
            <a:endParaRPr lang="es-CO"/>
          </a:p>
        </c:txPr>
        <c:crossAx val="2797966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" l="0.70000000000000095" r="0.70000000000000095" t="0.750000000000002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cat>
            <c:numRef>
              <c:f>'Ejecución Plan de Trabajo'!$A$17:$A$22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'Ejecución Plan de Trabajo'!$B$17:$B$22</c:f>
              <c:numCache>
                <c:formatCode>General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0-BC90-4778-BA4A-D8284D5B0393}"/>
            </c:ext>
          </c:extLst>
        </c:ser>
        <c:ser>
          <c:idx val="1"/>
          <c:order val="1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'Ejecución Plan de Trabajo'!$A$17:$A$22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'Ejecución Plan de Trabajo'!$G$17:$G$22</c:f>
              <c:numCache>
                <c:formatCode>0.00%</c:formatCode>
                <c:ptCount val="6"/>
                <c:pt idx="0">
                  <c:v>1.1864999999999999</c:v>
                </c:pt>
                <c:pt idx="1">
                  <c:v>1.1349411764705883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C90-4778-BA4A-D8284D5B0393}"/>
            </c:ext>
          </c:extLst>
        </c:ser>
        <c:ser>
          <c:idx val="2"/>
          <c:order val="2"/>
          <c:invertIfNegative val="0"/>
          <c:cat>
            <c:numRef>
              <c:f>'Ejecución Plan de Trabajo'!$A$17:$A$22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'Ejecución Plan de Trabajo'!$H$17:$H$22</c:f>
              <c:numCache>
                <c:formatCode>0.00%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2-BC90-4778-BA4A-D8284D5B0393}"/>
            </c:ext>
          </c:extLst>
        </c:ser>
        <c:ser>
          <c:idx val="3"/>
          <c:order val="3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'Ejecución Plan de Trabajo'!$A$17:$A$22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'Ejecución Plan de Trabajo'!$I$17:$I$22</c:f>
              <c:numCache>
                <c:formatCode>0%</c:formatCode>
                <c:ptCount val="6"/>
                <c:pt idx="0">
                  <c:v>0.8</c:v>
                </c:pt>
                <c:pt idx="1">
                  <c:v>0.85</c:v>
                </c:pt>
                <c:pt idx="2">
                  <c:v>0.9</c:v>
                </c:pt>
                <c:pt idx="3">
                  <c:v>0.95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C90-4778-BA4A-D8284D5B0393}"/>
            </c:ext>
          </c:extLst>
        </c:ser>
        <c:ser>
          <c:idx val="4"/>
          <c:order val="4"/>
          <c:invertIfNegative val="0"/>
          <c:cat>
            <c:numRef>
              <c:f>'Ejecución Plan de Trabajo'!$A$17:$A$22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'Ejecución Plan de Trabajo'!$J$17:$J$22</c:f>
              <c:numCache>
                <c:formatCode>0%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4-BC90-4778-BA4A-D8284D5B03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85867336"/>
        <c:axId val="285867728"/>
        <c:axId val="0"/>
      </c:bar3DChart>
      <c:catAx>
        <c:axId val="285867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ES"/>
            </a:pPr>
            <a:endParaRPr lang="es-CO"/>
          </a:p>
        </c:txPr>
        <c:crossAx val="285867728"/>
        <c:crosses val="autoZero"/>
        <c:auto val="1"/>
        <c:lblAlgn val="ctr"/>
        <c:lblOffset val="100"/>
        <c:noMultiLvlLbl val="0"/>
      </c:catAx>
      <c:valAx>
        <c:axId val="2858677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ES"/>
            </a:pPr>
            <a:endParaRPr lang="es-CO"/>
          </a:p>
        </c:txPr>
        <c:crossAx val="2858673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" l="0.70000000000000095" r="0.70000000000000095" t="0.750000000000002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cat>
            <c:numRef>
              <c:f>'Ejecución Plan de Capacitación'!$A$17:$A$22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'Ejecución Plan de Capacitación'!$B$17:$B$22</c:f>
              <c:numCache>
                <c:formatCode>General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0-F280-402B-8172-DAAEE6312E52}"/>
            </c:ext>
          </c:extLst>
        </c:ser>
        <c:ser>
          <c:idx val="1"/>
          <c:order val="1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'Ejecución Plan de Capacitación'!$A$17:$A$22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'Ejecución Plan de Capacitación'!$G$17:$G$22</c:f>
              <c:numCache>
                <c:formatCode>0.00%</c:formatCode>
                <c:ptCount val="6"/>
                <c:pt idx="0">
                  <c:v>0.94915254237288138</c:v>
                </c:pt>
                <c:pt idx="1">
                  <c:v>0.96470588235294119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280-402B-8172-DAAEE6312E52}"/>
            </c:ext>
          </c:extLst>
        </c:ser>
        <c:ser>
          <c:idx val="2"/>
          <c:order val="2"/>
          <c:invertIfNegative val="0"/>
          <c:cat>
            <c:numRef>
              <c:f>'Ejecución Plan de Capacitación'!$A$17:$A$22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'Ejecución Plan de Capacitación'!$H$17:$H$22</c:f>
              <c:numCache>
                <c:formatCode>0.00%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2-F280-402B-8172-DAAEE6312E52}"/>
            </c:ext>
          </c:extLst>
        </c:ser>
        <c:ser>
          <c:idx val="3"/>
          <c:order val="3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'Ejecución Plan de Capacitación'!$A$17:$A$22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'Ejecución Plan de Capacitación'!$I$17:$I$22</c:f>
              <c:numCache>
                <c:formatCode>0%</c:formatCode>
                <c:ptCount val="6"/>
                <c:pt idx="0">
                  <c:v>0.8</c:v>
                </c:pt>
                <c:pt idx="1">
                  <c:v>0.85</c:v>
                </c:pt>
                <c:pt idx="2">
                  <c:v>0.9</c:v>
                </c:pt>
                <c:pt idx="3">
                  <c:v>0.95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280-402B-8172-DAAEE6312E52}"/>
            </c:ext>
          </c:extLst>
        </c:ser>
        <c:ser>
          <c:idx val="4"/>
          <c:order val="4"/>
          <c:invertIfNegative val="0"/>
          <c:cat>
            <c:numRef>
              <c:f>'Ejecución Plan de Capacitación'!$A$17:$A$22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'Ejecución Plan de Capacitación'!$J$17:$J$22</c:f>
              <c:numCache>
                <c:formatCode>0%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4-F280-402B-8172-DAAEE6312E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95128456"/>
        <c:axId val="295128848"/>
        <c:axId val="0"/>
      </c:bar3DChart>
      <c:catAx>
        <c:axId val="295128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ES"/>
            </a:pPr>
            <a:endParaRPr lang="es-CO"/>
          </a:p>
        </c:txPr>
        <c:crossAx val="295128848"/>
        <c:crosses val="autoZero"/>
        <c:auto val="1"/>
        <c:lblAlgn val="ctr"/>
        <c:lblOffset val="100"/>
        <c:noMultiLvlLbl val="0"/>
      </c:catAx>
      <c:valAx>
        <c:axId val="2951288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ES"/>
            </a:pPr>
            <a:endParaRPr lang="es-CO"/>
          </a:p>
        </c:txPr>
        <c:crossAx val="2951284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" l="0.70000000000000095" r="0.70000000000000095" t="0.750000000000002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cat>
            <c:numRef>
              <c:f>'Intervención Peligros y Riesgos'!$A$17:$A$22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'Intervención Peligros y Riesgos'!$B$17:$B$22</c:f>
              <c:numCache>
                <c:formatCode>General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0-1F69-4461-B2F3-61DF27CF8CEE}"/>
            </c:ext>
          </c:extLst>
        </c:ser>
        <c:ser>
          <c:idx val="1"/>
          <c:order val="1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'Intervención Peligros y Riesgos'!$A$17:$A$22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'Intervención Peligros y Riesgos'!$G$17:$G$22</c:f>
              <c:numCache>
                <c:formatCode>0.00%</c:formatCode>
                <c:ptCount val="6"/>
                <c:pt idx="0">
                  <c:v>0.84210526315789469</c:v>
                </c:pt>
                <c:pt idx="1">
                  <c:v>0.89473684210526316</c:v>
                </c:pt>
                <c:pt idx="2" formatCode="0%">
                  <c:v>0</c:v>
                </c:pt>
                <c:pt idx="3" formatCode="0%">
                  <c:v>0</c:v>
                </c:pt>
                <c:pt idx="4" formatCode="0%">
                  <c:v>0</c:v>
                </c:pt>
                <c:pt idx="5" formatCode="0%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F69-4461-B2F3-61DF27CF8CEE}"/>
            </c:ext>
          </c:extLst>
        </c:ser>
        <c:ser>
          <c:idx val="2"/>
          <c:order val="2"/>
          <c:invertIfNegative val="0"/>
          <c:cat>
            <c:numRef>
              <c:f>'Intervención Peligros y Riesgos'!$A$17:$A$22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'Intervención Peligros y Riesgos'!$H$17:$H$22</c:f>
              <c:numCache>
                <c:formatCode>0.00%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2-1F69-4461-B2F3-61DF27CF8CEE}"/>
            </c:ext>
          </c:extLst>
        </c:ser>
        <c:ser>
          <c:idx val="3"/>
          <c:order val="3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'Intervención Peligros y Riesgos'!$A$17:$A$22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'Intervención Peligros y Riesgos'!$I$17:$I$22</c:f>
              <c:numCache>
                <c:formatCode>0%</c:formatCode>
                <c:ptCount val="6"/>
                <c:pt idx="0">
                  <c:v>0.8</c:v>
                </c:pt>
                <c:pt idx="1">
                  <c:v>0.85</c:v>
                </c:pt>
                <c:pt idx="2">
                  <c:v>0.9</c:v>
                </c:pt>
                <c:pt idx="3">
                  <c:v>0.95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F69-4461-B2F3-61DF27CF8CEE}"/>
            </c:ext>
          </c:extLst>
        </c:ser>
        <c:ser>
          <c:idx val="4"/>
          <c:order val="4"/>
          <c:invertIfNegative val="0"/>
          <c:cat>
            <c:numRef>
              <c:f>'Intervención Peligros y Riesgos'!$A$17:$A$22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'Intervención Peligros y Riesgos'!$J$17:$J$22</c:f>
              <c:numCache>
                <c:formatCode>0%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4-1F69-4461-B2F3-61DF27CF8C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85866944"/>
        <c:axId val="295129632"/>
        <c:axId val="0"/>
      </c:bar3DChart>
      <c:catAx>
        <c:axId val="285866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ES"/>
            </a:pPr>
            <a:endParaRPr lang="es-CO"/>
          </a:p>
        </c:txPr>
        <c:crossAx val="295129632"/>
        <c:crosses val="autoZero"/>
        <c:auto val="1"/>
        <c:lblAlgn val="ctr"/>
        <c:lblOffset val="100"/>
        <c:noMultiLvlLbl val="0"/>
      </c:catAx>
      <c:valAx>
        <c:axId val="2951296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ES"/>
            </a:pPr>
            <a:endParaRPr lang="es-CO"/>
          </a:p>
        </c:txPr>
        <c:crossAx val="2858669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" l="0.70000000000000095" r="0.70000000000000095" t="0.750000000000002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cat>
            <c:numRef>
              <c:f>'Evaluación Condiciones de Salud'!$A$17:$A$22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'Evaluación Condiciones de Salud'!$B$17:$B$22</c:f>
              <c:numCache>
                <c:formatCode>General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0-53B2-443A-A5AA-FD48094CB7C2}"/>
            </c:ext>
          </c:extLst>
        </c:ser>
        <c:ser>
          <c:idx val="1"/>
          <c:order val="1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'Evaluación Condiciones de Salud'!$A$17:$A$22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'Evaluación Condiciones de Salud'!$G$17:$G$22</c:f>
              <c:numCache>
                <c:formatCode>0%</c:formatCode>
                <c:ptCount val="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 formatCode="0.0%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3B2-443A-A5AA-FD48094CB7C2}"/>
            </c:ext>
          </c:extLst>
        </c:ser>
        <c:ser>
          <c:idx val="2"/>
          <c:order val="2"/>
          <c:invertIfNegative val="0"/>
          <c:cat>
            <c:numRef>
              <c:f>'Evaluación Condiciones de Salud'!$A$17:$A$22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'Evaluación Condiciones de Salud'!$H$17:$H$22</c:f>
              <c:numCache>
                <c:formatCode>0%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2-53B2-443A-A5AA-FD48094CB7C2}"/>
            </c:ext>
          </c:extLst>
        </c:ser>
        <c:ser>
          <c:idx val="3"/>
          <c:order val="3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'Evaluación Condiciones de Salud'!$A$17:$A$22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'Evaluación Condiciones de Salud'!$I$17:$I$22</c:f>
              <c:numCache>
                <c:formatCode>0%</c:formatCode>
                <c:ptCount val="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3B2-443A-A5AA-FD48094CB7C2}"/>
            </c:ext>
          </c:extLst>
        </c:ser>
        <c:ser>
          <c:idx val="4"/>
          <c:order val="4"/>
          <c:invertIfNegative val="0"/>
          <c:cat>
            <c:numRef>
              <c:f>'Evaluación Condiciones de Salud'!$A$17:$A$22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'Evaluación Condiciones de Salud'!$J$17:$J$22</c:f>
              <c:numCache>
                <c:formatCode>0%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4-53B2-443A-A5AA-FD48094CB7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03348048"/>
        <c:axId val="203347656"/>
        <c:axId val="0"/>
      </c:bar3DChart>
      <c:catAx>
        <c:axId val="203348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ES"/>
            </a:pPr>
            <a:endParaRPr lang="es-CO"/>
          </a:p>
        </c:txPr>
        <c:crossAx val="203347656"/>
        <c:crosses val="autoZero"/>
        <c:auto val="1"/>
        <c:lblAlgn val="ctr"/>
        <c:lblOffset val="100"/>
        <c:noMultiLvlLbl val="0"/>
      </c:catAx>
      <c:valAx>
        <c:axId val="203347656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ES"/>
            </a:pPr>
            <a:endParaRPr lang="es-CO"/>
          </a:p>
        </c:txPr>
        <c:crossAx val="2033480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" l="0.70000000000000095" r="0.70000000000000095" t="0.750000000000002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cat>
            <c:numRef>
              <c:f>'Ejecución de AP,AC y de Mejora'!$A$17:$A$22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'Ejecución de AP,AC y de Mejora'!$B$17:$B$22</c:f>
              <c:numCache>
                <c:formatCode>General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0-C34B-4899-A461-8BBF58322201}"/>
            </c:ext>
          </c:extLst>
        </c:ser>
        <c:ser>
          <c:idx val="1"/>
          <c:order val="1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'Ejecución de AP,AC y de Mejora'!$A$17:$A$22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'Ejecución de AP,AC y de Mejora'!$G$17:$G$22</c:f>
              <c:numCache>
                <c:formatCode>0%</c:formatCode>
                <c:ptCount val="6"/>
                <c:pt idx="0">
                  <c:v>0.375</c:v>
                </c:pt>
                <c:pt idx="1">
                  <c:v>0.625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34B-4899-A461-8BBF58322201}"/>
            </c:ext>
          </c:extLst>
        </c:ser>
        <c:ser>
          <c:idx val="2"/>
          <c:order val="2"/>
          <c:invertIfNegative val="0"/>
          <c:cat>
            <c:numRef>
              <c:f>'Ejecución de AP,AC y de Mejora'!$A$17:$A$22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'Ejecución de AP,AC y de Mejora'!$H$17:$H$22</c:f>
              <c:numCache>
                <c:formatCode>0%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2-C34B-4899-A461-8BBF58322201}"/>
            </c:ext>
          </c:extLst>
        </c:ser>
        <c:ser>
          <c:idx val="3"/>
          <c:order val="3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'Ejecución de AP,AC y de Mejora'!$A$17:$A$22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'Ejecución de AP,AC y de Mejora'!$I$17:$I$22</c:f>
              <c:numCache>
                <c:formatCode>0%</c:formatCode>
                <c:ptCount val="6"/>
                <c:pt idx="0">
                  <c:v>0.8</c:v>
                </c:pt>
                <c:pt idx="1">
                  <c:v>0.85</c:v>
                </c:pt>
                <c:pt idx="2">
                  <c:v>0.9</c:v>
                </c:pt>
                <c:pt idx="3">
                  <c:v>0.95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34B-4899-A461-8BBF58322201}"/>
            </c:ext>
          </c:extLst>
        </c:ser>
        <c:ser>
          <c:idx val="4"/>
          <c:order val="4"/>
          <c:invertIfNegative val="0"/>
          <c:cat>
            <c:numRef>
              <c:f>'Ejecución de AP,AC y de Mejora'!$A$17:$A$22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'Ejecución de AP,AC y de Mejora'!$J$17:$J$22</c:f>
              <c:numCache>
                <c:formatCode>0%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4-C34B-4899-A461-8BBF583222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85868512"/>
        <c:axId val="282749320"/>
        <c:axId val="0"/>
      </c:bar3DChart>
      <c:catAx>
        <c:axId val="285868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ES"/>
            </a:pPr>
            <a:endParaRPr lang="es-CO"/>
          </a:p>
        </c:txPr>
        <c:crossAx val="282749320"/>
        <c:crosses val="autoZero"/>
        <c:auto val="1"/>
        <c:lblAlgn val="ctr"/>
        <c:lblOffset val="100"/>
        <c:noMultiLvlLbl val="0"/>
      </c:catAx>
      <c:valAx>
        <c:axId val="2827493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ES"/>
            </a:pPr>
            <a:endParaRPr lang="es-CO"/>
          </a:p>
        </c:txPr>
        <c:crossAx val="2858685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" l="0.70000000000000095" r="0.70000000000000095" t="0.750000000000002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cat>
            <c:numRef>
              <c:f>'PVE Acordes a Condiciones Salud'!$A$17:$A$22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'PVE Acordes a Condiciones Salud'!$B$17:$B$22</c:f>
              <c:numCache>
                <c:formatCode>General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0-E811-4475-9A10-5C0EC6EFB15C}"/>
            </c:ext>
          </c:extLst>
        </c:ser>
        <c:ser>
          <c:idx val="1"/>
          <c:order val="1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'PVE Acordes a Condiciones Salud'!$A$17:$A$22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'PVE Acordes a Condiciones Salud'!$G$17:$G$22</c:f>
              <c:numCache>
                <c:formatCode>0%</c:formatCode>
                <c:ptCount val="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811-4475-9A10-5C0EC6EFB15C}"/>
            </c:ext>
          </c:extLst>
        </c:ser>
        <c:ser>
          <c:idx val="2"/>
          <c:order val="2"/>
          <c:invertIfNegative val="0"/>
          <c:cat>
            <c:numRef>
              <c:f>'PVE Acordes a Condiciones Salud'!$A$17:$A$22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'PVE Acordes a Condiciones Salud'!$H$17:$H$22</c:f>
              <c:numCache>
                <c:formatCode>0%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2-E811-4475-9A10-5C0EC6EFB15C}"/>
            </c:ext>
          </c:extLst>
        </c:ser>
        <c:ser>
          <c:idx val="3"/>
          <c:order val="3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'PVE Acordes a Condiciones Salud'!$A$17:$A$22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'PVE Acordes a Condiciones Salud'!$I$17:$I$22</c:f>
              <c:numCache>
                <c:formatCode>0%</c:formatCode>
                <c:ptCount val="6"/>
                <c:pt idx="0">
                  <c:v>0.8</c:v>
                </c:pt>
                <c:pt idx="1">
                  <c:v>0.85</c:v>
                </c:pt>
                <c:pt idx="2">
                  <c:v>0.9</c:v>
                </c:pt>
                <c:pt idx="3">
                  <c:v>0.95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811-4475-9A10-5C0EC6EFB15C}"/>
            </c:ext>
          </c:extLst>
        </c:ser>
        <c:ser>
          <c:idx val="4"/>
          <c:order val="4"/>
          <c:invertIfNegative val="0"/>
          <c:cat>
            <c:numRef>
              <c:f>'PVE Acordes a Condiciones Salud'!$A$17:$A$22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'PVE Acordes a Condiciones Salud'!$J$17:$J$22</c:f>
              <c:numCache>
                <c:formatCode>0%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4-E811-4475-9A10-5C0EC6EFB1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82750104"/>
        <c:axId val="282750496"/>
        <c:axId val="0"/>
      </c:bar3DChart>
      <c:catAx>
        <c:axId val="282750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ES"/>
            </a:pPr>
            <a:endParaRPr lang="es-CO"/>
          </a:p>
        </c:txPr>
        <c:crossAx val="282750496"/>
        <c:crosses val="autoZero"/>
        <c:auto val="1"/>
        <c:lblAlgn val="ctr"/>
        <c:lblOffset val="100"/>
        <c:noMultiLvlLbl val="0"/>
      </c:catAx>
      <c:valAx>
        <c:axId val="282750496"/>
        <c:scaling>
          <c:orientation val="minMax"/>
          <c:max val="1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ES"/>
            </a:pPr>
            <a:endParaRPr lang="es-CO"/>
          </a:p>
        </c:txPr>
        <c:crossAx val="2827501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" l="0.70000000000000095" r="0.70000000000000095" t="0.750000000000002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9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0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1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2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3.xm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4.xm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5.xml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6.xml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7.xml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8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9.xml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20.xml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21.xml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23.xml"/><Relationship Id="rId1" Type="http://schemas.openxmlformats.org/officeDocument/2006/relationships/chart" Target="../charts/chart22.xml"/></Relationships>
</file>

<file path=xl/drawings/_rels/drawing2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25.xml"/><Relationship Id="rId1" Type="http://schemas.openxmlformats.org/officeDocument/2006/relationships/chart" Target="../charts/chart24.xml"/></Relationships>
</file>

<file path=xl/drawings/_rels/drawing2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26.xml"/></Relationships>
</file>

<file path=xl/drawings/_rels/drawing2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28.xml"/><Relationship Id="rId1" Type="http://schemas.openxmlformats.org/officeDocument/2006/relationships/chart" Target="../charts/chart27.xml"/></Relationships>
</file>

<file path=xl/drawings/_rels/drawing2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30.xml"/><Relationship Id="rId1" Type="http://schemas.openxmlformats.org/officeDocument/2006/relationships/chart" Target="../charts/chart29.xml"/></Relationships>
</file>

<file path=xl/drawings/_rels/drawing28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32.xml"/><Relationship Id="rId1" Type="http://schemas.openxmlformats.org/officeDocument/2006/relationships/chart" Target="../charts/chart3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8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47625</xdr:colOff>
      <xdr:row>4</xdr:row>
      <xdr:rowOff>27384</xdr:rowOff>
    </xdr:from>
    <xdr:to>
      <xdr:col>19</xdr:col>
      <xdr:colOff>726280</xdr:colOff>
      <xdr:row>12</xdr:row>
      <xdr:rowOff>166687</xdr:rowOff>
    </xdr:to>
    <xdr:graphicFrame macro="">
      <xdr:nvGraphicFramePr>
        <xdr:cNvPr id="2" name="2 Gráfic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0</xdr:row>
          <xdr:rowOff>66675</xdr:rowOff>
        </xdr:from>
        <xdr:to>
          <xdr:col>3</xdr:col>
          <xdr:colOff>0</xdr:colOff>
          <xdr:row>1</xdr:row>
          <xdr:rowOff>381000</xdr:rowOff>
        </xdr:to>
        <xdr:sp macro="" textlink="">
          <xdr:nvSpPr>
            <xdr:cNvPr id="50177" name="Object 1" hidden="1">
              <a:extLst>
                <a:ext uri="{63B3BB69-23CF-44E3-9099-C40C66FF867C}">
                  <a14:compatExt spid="_x0000_s50177"/>
                </a:ext>
                <a:ext uri="{FF2B5EF4-FFF2-40B4-BE49-F238E27FC236}">
                  <a16:creationId xmlns:a16="http://schemas.microsoft.com/office/drawing/2014/main" id="{00000000-0008-0000-0000-000001C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 w="12700">
              <a:solidFill>
                <a:srgbClr val="000000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>
    <xdr:from>
      <xdr:col>1</xdr:col>
      <xdr:colOff>587375</xdr:colOff>
      <xdr:row>19</xdr:row>
      <xdr:rowOff>31750</xdr:rowOff>
    </xdr:from>
    <xdr:to>
      <xdr:col>5</xdr:col>
      <xdr:colOff>183242</xdr:colOff>
      <xdr:row>20</xdr:row>
      <xdr:rowOff>313871</xdr:rowOff>
    </xdr:to>
    <xdr:sp macro="" textlink="">
      <xdr:nvSpPr>
        <xdr:cNvPr id="4" name="3 Llamada rectangular redondeada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349375" y="5794375"/>
          <a:ext cx="2929617" cy="634546"/>
        </a:xfrm>
        <a:prstGeom prst="wedgeRoundRectCallout">
          <a:avLst>
            <a:gd name="adj1" fmla="val 16958"/>
            <a:gd name="adj2" fmla="val -122348"/>
            <a:gd name="adj3" fmla="val 16667"/>
          </a:avLst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es-CO" sz="1200" b="1">
              <a:solidFill>
                <a:sysClr val="windowText" lastClr="000000"/>
              </a:solidFill>
            </a:rPr>
            <a:t>Apreciado líder:</a:t>
          </a:r>
          <a:r>
            <a:rPr lang="es-CO" sz="1200" b="1">
              <a:solidFill>
                <a:srgbClr val="FF0000"/>
              </a:solidFill>
            </a:rPr>
            <a:t>    Digitar  en la celda los valores correspondientes a su  gestión</a:t>
          </a:r>
        </a:p>
      </xdr:txBody>
    </xdr:sp>
    <xdr:clientData/>
  </xdr:twoCellAnchor>
  <xdr:twoCellAnchor>
    <xdr:from>
      <xdr:col>6</xdr:col>
      <xdr:colOff>714374</xdr:colOff>
      <xdr:row>19</xdr:row>
      <xdr:rowOff>158750</xdr:rowOff>
    </xdr:from>
    <xdr:to>
      <xdr:col>10</xdr:col>
      <xdr:colOff>31749</xdr:colOff>
      <xdr:row>23</xdr:row>
      <xdr:rowOff>0</xdr:rowOff>
    </xdr:to>
    <xdr:sp macro="" textlink="">
      <xdr:nvSpPr>
        <xdr:cNvPr id="3" name="2 Llamada de nube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5572124" y="5921375"/>
          <a:ext cx="2460625" cy="1095375"/>
        </a:xfrm>
        <a:prstGeom prst="cloudCallout">
          <a:avLst>
            <a:gd name="adj1" fmla="val -32175"/>
            <a:gd name="adj2" fmla="val -131703"/>
          </a:avLst>
        </a:prstGeom>
        <a:solidFill>
          <a:schemeClr val="accent3">
            <a:lumMod val="20000"/>
            <a:lumOff val="80000"/>
          </a:schemeClr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CO" sz="1800" b="1">
              <a:solidFill>
                <a:schemeClr val="accent2">
                  <a:lumMod val="75000"/>
                </a:schemeClr>
              </a:solidFill>
            </a:rPr>
            <a:t>Cumplimiento de la meta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47625</xdr:colOff>
      <xdr:row>4</xdr:row>
      <xdr:rowOff>27384</xdr:rowOff>
    </xdr:from>
    <xdr:to>
      <xdr:col>19</xdr:col>
      <xdr:colOff>726280</xdr:colOff>
      <xdr:row>12</xdr:row>
      <xdr:rowOff>166687</xdr:rowOff>
    </xdr:to>
    <xdr:graphicFrame macro="">
      <xdr:nvGraphicFramePr>
        <xdr:cNvPr id="2" name="2 Gráfico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1031875</xdr:colOff>
      <xdr:row>0</xdr:row>
      <xdr:rowOff>206375</xdr:rowOff>
    </xdr:from>
    <xdr:to>
      <xdr:col>2</xdr:col>
      <xdr:colOff>222249</xdr:colOff>
      <xdr:row>1</xdr:row>
      <xdr:rowOff>492125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/>
      </xdr:blipFill>
      <xdr:spPr>
        <a:xfrm>
          <a:off x="1031875" y="206375"/>
          <a:ext cx="1698624" cy="904875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47625</xdr:colOff>
      <xdr:row>4</xdr:row>
      <xdr:rowOff>27384</xdr:rowOff>
    </xdr:from>
    <xdr:to>
      <xdr:col>19</xdr:col>
      <xdr:colOff>726280</xdr:colOff>
      <xdr:row>12</xdr:row>
      <xdr:rowOff>166687</xdr:rowOff>
    </xdr:to>
    <xdr:graphicFrame macro="">
      <xdr:nvGraphicFramePr>
        <xdr:cNvPr id="2" name="2 Gráfico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984250</xdr:colOff>
      <xdr:row>0</xdr:row>
      <xdr:rowOff>142875</xdr:rowOff>
    </xdr:from>
    <xdr:to>
      <xdr:col>2</xdr:col>
      <xdr:colOff>174624</xdr:colOff>
      <xdr:row>1</xdr:row>
      <xdr:rowOff>428625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/>
      </xdr:blipFill>
      <xdr:spPr>
        <a:xfrm>
          <a:off x="984250" y="142875"/>
          <a:ext cx="1698624" cy="904875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47625</xdr:colOff>
      <xdr:row>4</xdr:row>
      <xdr:rowOff>27384</xdr:rowOff>
    </xdr:from>
    <xdr:to>
      <xdr:col>19</xdr:col>
      <xdr:colOff>726280</xdr:colOff>
      <xdr:row>12</xdr:row>
      <xdr:rowOff>166687</xdr:rowOff>
    </xdr:to>
    <xdr:graphicFrame macro="">
      <xdr:nvGraphicFramePr>
        <xdr:cNvPr id="2" name="2 Gráfico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873125</xdr:colOff>
      <xdr:row>0</xdr:row>
      <xdr:rowOff>222250</xdr:rowOff>
    </xdr:from>
    <xdr:to>
      <xdr:col>2</xdr:col>
      <xdr:colOff>63499</xdr:colOff>
      <xdr:row>1</xdr:row>
      <xdr:rowOff>508000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/>
      </xdr:blipFill>
      <xdr:spPr>
        <a:xfrm>
          <a:off x="873125" y="222250"/>
          <a:ext cx="1698624" cy="904875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47625</xdr:colOff>
      <xdr:row>4</xdr:row>
      <xdr:rowOff>27384</xdr:rowOff>
    </xdr:from>
    <xdr:to>
      <xdr:col>19</xdr:col>
      <xdr:colOff>726280</xdr:colOff>
      <xdr:row>12</xdr:row>
      <xdr:rowOff>166687</xdr:rowOff>
    </xdr:to>
    <xdr:graphicFrame macro="">
      <xdr:nvGraphicFramePr>
        <xdr:cNvPr id="2" name="2 Gráfico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984250</xdr:colOff>
      <xdr:row>0</xdr:row>
      <xdr:rowOff>158750</xdr:rowOff>
    </xdr:from>
    <xdr:to>
      <xdr:col>2</xdr:col>
      <xdr:colOff>174624</xdr:colOff>
      <xdr:row>1</xdr:row>
      <xdr:rowOff>444500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/>
      </xdr:blipFill>
      <xdr:spPr>
        <a:xfrm>
          <a:off x="984250" y="158750"/>
          <a:ext cx="1698624" cy="904875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47625</xdr:colOff>
      <xdr:row>4</xdr:row>
      <xdr:rowOff>27384</xdr:rowOff>
    </xdr:from>
    <xdr:to>
      <xdr:col>19</xdr:col>
      <xdr:colOff>726280</xdr:colOff>
      <xdr:row>12</xdr:row>
      <xdr:rowOff>166687</xdr:rowOff>
    </xdr:to>
    <xdr:graphicFrame macro="">
      <xdr:nvGraphicFramePr>
        <xdr:cNvPr id="2" name="2 Gráfico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984250</xdr:colOff>
      <xdr:row>0</xdr:row>
      <xdr:rowOff>79375</xdr:rowOff>
    </xdr:from>
    <xdr:to>
      <xdr:col>2</xdr:col>
      <xdr:colOff>158749</xdr:colOff>
      <xdr:row>1</xdr:row>
      <xdr:rowOff>444500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/>
      </xdr:blipFill>
      <xdr:spPr>
        <a:xfrm>
          <a:off x="984250" y="79375"/>
          <a:ext cx="1698624" cy="904875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47625</xdr:colOff>
      <xdr:row>4</xdr:row>
      <xdr:rowOff>27384</xdr:rowOff>
    </xdr:from>
    <xdr:to>
      <xdr:col>19</xdr:col>
      <xdr:colOff>726280</xdr:colOff>
      <xdr:row>12</xdr:row>
      <xdr:rowOff>166687</xdr:rowOff>
    </xdr:to>
    <xdr:graphicFrame macro="">
      <xdr:nvGraphicFramePr>
        <xdr:cNvPr id="2" name="2 Gráfico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904875</xdr:colOff>
      <xdr:row>0</xdr:row>
      <xdr:rowOff>63500</xdr:rowOff>
    </xdr:from>
    <xdr:to>
      <xdr:col>2</xdr:col>
      <xdr:colOff>95249</xdr:colOff>
      <xdr:row>1</xdr:row>
      <xdr:rowOff>428625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/>
      </xdr:blipFill>
      <xdr:spPr>
        <a:xfrm>
          <a:off x="904875" y="63500"/>
          <a:ext cx="1698624" cy="904875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47625</xdr:colOff>
      <xdr:row>4</xdr:row>
      <xdr:rowOff>27384</xdr:rowOff>
    </xdr:from>
    <xdr:to>
      <xdr:col>19</xdr:col>
      <xdr:colOff>726280</xdr:colOff>
      <xdr:row>12</xdr:row>
      <xdr:rowOff>166687</xdr:rowOff>
    </xdr:to>
    <xdr:graphicFrame macro="">
      <xdr:nvGraphicFramePr>
        <xdr:cNvPr id="2" name="2 Gráfico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968375</xdr:colOff>
      <xdr:row>0</xdr:row>
      <xdr:rowOff>63500</xdr:rowOff>
    </xdr:from>
    <xdr:to>
      <xdr:col>2</xdr:col>
      <xdr:colOff>158749</xdr:colOff>
      <xdr:row>1</xdr:row>
      <xdr:rowOff>428625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F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/>
      </xdr:blipFill>
      <xdr:spPr>
        <a:xfrm>
          <a:off x="968375" y="63500"/>
          <a:ext cx="1698624" cy="904875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47625</xdr:colOff>
      <xdr:row>4</xdr:row>
      <xdr:rowOff>27384</xdr:rowOff>
    </xdr:from>
    <xdr:to>
      <xdr:col>19</xdr:col>
      <xdr:colOff>726280</xdr:colOff>
      <xdr:row>12</xdr:row>
      <xdr:rowOff>166687</xdr:rowOff>
    </xdr:to>
    <xdr:graphicFrame macro="">
      <xdr:nvGraphicFramePr>
        <xdr:cNvPr id="2" name="2 Gráfico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1016000</xdr:colOff>
      <xdr:row>0</xdr:row>
      <xdr:rowOff>111125</xdr:rowOff>
    </xdr:from>
    <xdr:to>
      <xdr:col>2</xdr:col>
      <xdr:colOff>206374</xdr:colOff>
      <xdr:row>1</xdr:row>
      <xdr:rowOff>476250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1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/>
      </xdr:blipFill>
      <xdr:spPr>
        <a:xfrm>
          <a:off x="1016000" y="111125"/>
          <a:ext cx="1698624" cy="904875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47625</xdr:colOff>
      <xdr:row>4</xdr:row>
      <xdr:rowOff>27384</xdr:rowOff>
    </xdr:from>
    <xdr:to>
      <xdr:col>19</xdr:col>
      <xdr:colOff>726280</xdr:colOff>
      <xdr:row>12</xdr:row>
      <xdr:rowOff>166687</xdr:rowOff>
    </xdr:to>
    <xdr:graphicFrame macro="">
      <xdr:nvGraphicFramePr>
        <xdr:cNvPr id="2" name="2 Gráfico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1016000</xdr:colOff>
      <xdr:row>0</xdr:row>
      <xdr:rowOff>190500</xdr:rowOff>
    </xdr:from>
    <xdr:to>
      <xdr:col>2</xdr:col>
      <xdr:colOff>206374</xdr:colOff>
      <xdr:row>1</xdr:row>
      <xdr:rowOff>444500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1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/>
      </xdr:blipFill>
      <xdr:spPr>
        <a:xfrm>
          <a:off x="1016000" y="190500"/>
          <a:ext cx="1698624" cy="904875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47625</xdr:colOff>
      <xdr:row>4</xdr:row>
      <xdr:rowOff>27384</xdr:rowOff>
    </xdr:from>
    <xdr:to>
      <xdr:col>19</xdr:col>
      <xdr:colOff>726280</xdr:colOff>
      <xdr:row>12</xdr:row>
      <xdr:rowOff>166687</xdr:rowOff>
    </xdr:to>
    <xdr:graphicFrame macro="">
      <xdr:nvGraphicFramePr>
        <xdr:cNvPr id="2" name="2 Gráfico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936625</xdr:colOff>
      <xdr:row>0</xdr:row>
      <xdr:rowOff>142875</xdr:rowOff>
    </xdr:from>
    <xdr:to>
      <xdr:col>2</xdr:col>
      <xdr:colOff>126999</xdr:colOff>
      <xdr:row>1</xdr:row>
      <xdr:rowOff>460375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1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/>
      </xdr:blipFill>
      <xdr:spPr>
        <a:xfrm>
          <a:off x="936625" y="142875"/>
          <a:ext cx="1698624" cy="9048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47625</xdr:colOff>
      <xdr:row>4</xdr:row>
      <xdr:rowOff>27384</xdr:rowOff>
    </xdr:from>
    <xdr:to>
      <xdr:col>19</xdr:col>
      <xdr:colOff>726280</xdr:colOff>
      <xdr:row>12</xdr:row>
      <xdr:rowOff>166687</xdr:rowOff>
    </xdr:to>
    <xdr:graphicFrame macro="">
      <xdr:nvGraphicFramePr>
        <xdr:cNvPr id="2" name="2 Gráfic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952501</xdr:colOff>
      <xdr:row>0</xdr:row>
      <xdr:rowOff>127000</xdr:rowOff>
    </xdr:from>
    <xdr:to>
      <xdr:col>2</xdr:col>
      <xdr:colOff>142875</xdr:colOff>
      <xdr:row>1</xdr:row>
      <xdr:rowOff>412750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/>
      </xdr:blipFill>
      <xdr:spPr>
        <a:xfrm>
          <a:off x="952501" y="127000"/>
          <a:ext cx="1698624" cy="904875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47625</xdr:colOff>
      <xdr:row>4</xdr:row>
      <xdr:rowOff>27384</xdr:rowOff>
    </xdr:from>
    <xdr:to>
      <xdr:col>19</xdr:col>
      <xdr:colOff>726280</xdr:colOff>
      <xdr:row>12</xdr:row>
      <xdr:rowOff>166687</xdr:rowOff>
    </xdr:to>
    <xdr:graphicFrame macro="">
      <xdr:nvGraphicFramePr>
        <xdr:cNvPr id="2" name="2 Gráfico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936625</xdr:colOff>
      <xdr:row>0</xdr:row>
      <xdr:rowOff>111125</xdr:rowOff>
    </xdr:from>
    <xdr:to>
      <xdr:col>2</xdr:col>
      <xdr:colOff>126999</xdr:colOff>
      <xdr:row>1</xdr:row>
      <xdr:rowOff>396875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1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/>
      </xdr:blipFill>
      <xdr:spPr>
        <a:xfrm>
          <a:off x="936625" y="111125"/>
          <a:ext cx="1698624" cy="904875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47625</xdr:colOff>
      <xdr:row>4</xdr:row>
      <xdr:rowOff>27384</xdr:rowOff>
    </xdr:from>
    <xdr:to>
      <xdr:col>19</xdr:col>
      <xdr:colOff>726280</xdr:colOff>
      <xdr:row>12</xdr:row>
      <xdr:rowOff>166687</xdr:rowOff>
    </xdr:to>
    <xdr:graphicFrame macro="">
      <xdr:nvGraphicFramePr>
        <xdr:cNvPr id="2" name="2 Gráfico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857250</xdr:colOff>
      <xdr:row>0</xdr:row>
      <xdr:rowOff>127000</xdr:rowOff>
    </xdr:from>
    <xdr:to>
      <xdr:col>2</xdr:col>
      <xdr:colOff>47624</xdr:colOff>
      <xdr:row>1</xdr:row>
      <xdr:rowOff>412750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1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/>
      </xdr:blipFill>
      <xdr:spPr>
        <a:xfrm>
          <a:off x="857250" y="127000"/>
          <a:ext cx="1698624" cy="904875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47625</xdr:colOff>
      <xdr:row>4</xdr:row>
      <xdr:rowOff>27384</xdr:rowOff>
    </xdr:from>
    <xdr:to>
      <xdr:col>19</xdr:col>
      <xdr:colOff>726280</xdr:colOff>
      <xdr:row>12</xdr:row>
      <xdr:rowOff>166687</xdr:rowOff>
    </xdr:to>
    <xdr:graphicFrame macro="">
      <xdr:nvGraphicFramePr>
        <xdr:cNvPr id="2" name="2 Gráfico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952500</xdr:colOff>
      <xdr:row>0</xdr:row>
      <xdr:rowOff>190500</xdr:rowOff>
    </xdr:from>
    <xdr:to>
      <xdr:col>2</xdr:col>
      <xdr:colOff>142874</xdr:colOff>
      <xdr:row>1</xdr:row>
      <xdr:rowOff>476250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1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/>
      </xdr:blipFill>
      <xdr:spPr>
        <a:xfrm>
          <a:off x="952500" y="190500"/>
          <a:ext cx="1698624" cy="904875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147206</xdr:colOff>
      <xdr:row>4</xdr:row>
      <xdr:rowOff>90885</xdr:rowOff>
    </xdr:from>
    <xdr:to>
      <xdr:col>12</xdr:col>
      <xdr:colOff>1586056</xdr:colOff>
      <xdr:row>14</xdr:row>
      <xdr:rowOff>428625</xdr:rowOff>
    </xdr:to>
    <xdr:graphicFrame macro="">
      <xdr:nvGraphicFramePr>
        <xdr:cNvPr id="2" name="2 Gráfico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1643784</xdr:colOff>
      <xdr:row>4</xdr:row>
      <xdr:rowOff>111125</xdr:rowOff>
    </xdr:from>
    <xdr:to>
      <xdr:col>18</xdr:col>
      <xdr:colOff>691284</xdr:colOff>
      <xdr:row>14</xdr:row>
      <xdr:rowOff>428625</xdr:rowOff>
    </xdr:to>
    <xdr:graphicFrame macro="">
      <xdr:nvGraphicFramePr>
        <xdr:cNvPr id="6" name="2 Gráfico">
          <a:extLst>
            <a:ext uri="{FF2B5EF4-FFF2-40B4-BE49-F238E27FC236}">
              <a16:creationId xmlns:a16="http://schemas.microsoft.com/office/drawing/2014/main" id="{00000000-0008-0000-16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1095375</xdr:colOff>
      <xdr:row>0</xdr:row>
      <xdr:rowOff>95250</xdr:rowOff>
    </xdr:from>
    <xdr:to>
      <xdr:col>2</xdr:col>
      <xdr:colOff>1206499</xdr:colOff>
      <xdr:row>1</xdr:row>
      <xdr:rowOff>381000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16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rcRect/>
        <a:stretch/>
      </xdr:blipFill>
      <xdr:spPr>
        <a:xfrm>
          <a:off x="1476375" y="95250"/>
          <a:ext cx="1698624" cy="904875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95250</xdr:colOff>
      <xdr:row>4</xdr:row>
      <xdr:rowOff>106759</xdr:rowOff>
    </xdr:from>
    <xdr:to>
      <xdr:col>14</xdr:col>
      <xdr:colOff>444500</xdr:colOff>
      <xdr:row>14</xdr:row>
      <xdr:rowOff>492125</xdr:rowOff>
    </xdr:to>
    <xdr:graphicFrame macro="">
      <xdr:nvGraphicFramePr>
        <xdr:cNvPr id="2" name="2 Gráfico"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539750</xdr:colOff>
      <xdr:row>4</xdr:row>
      <xdr:rowOff>111125</xdr:rowOff>
    </xdr:from>
    <xdr:to>
      <xdr:col>20</xdr:col>
      <xdr:colOff>825500</xdr:colOff>
      <xdr:row>14</xdr:row>
      <xdr:rowOff>496491</xdr:rowOff>
    </xdr:to>
    <xdr:graphicFrame macro="">
      <xdr:nvGraphicFramePr>
        <xdr:cNvPr id="4" name="2 Gráfico">
          <a:extLst>
            <a:ext uri="{FF2B5EF4-FFF2-40B4-BE49-F238E27FC236}">
              <a16:creationId xmlns:a16="http://schemas.microsoft.com/office/drawing/2014/main" id="{00000000-0008-0000-17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1063625</xdr:colOff>
      <xdr:row>0</xdr:row>
      <xdr:rowOff>158750</xdr:rowOff>
    </xdr:from>
    <xdr:to>
      <xdr:col>3</xdr:col>
      <xdr:colOff>253999</xdr:colOff>
      <xdr:row>1</xdr:row>
      <xdr:rowOff>444500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17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rcRect/>
        <a:stretch/>
      </xdr:blipFill>
      <xdr:spPr>
        <a:xfrm>
          <a:off x="1444625" y="158750"/>
          <a:ext cx="1698624" cy="904875"/>
        </a:xfrm>
        <a:prstGeom prst="rect">
          <a:avLst/>
        </a:prstGeom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79376</xdr:colOff>
      <xdr:row>4</xdr:row>
      <xdr:rowOff>127000</xdr:rowOff>
    </xdr:from>
    <xdr:to>
      <xdr:col>18</xdr:col>
      <xdr:colOff>650876</xdr:colOff>
      <xdr:row>14</xdr:row>
      <xdr:rowOff>531813</xdr:rowOff>
    </xdr:to>
    <xdr:graphicFrame macro="">
      <xdr:nvGraphicFramePr>
        <xdr:cNvPr id="2" name="2 Gráfico">
          <a:extLst>
            <a:ext uri="{FF2B5EF4-FFF2-40B4-BE49-F238E27FC236}">
              <a16:creationId xmlns:a16="http://schemas.microsoft.com/office/drawing/2014/main" id="{00000000-0008-0000-1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904875</xdr:colOff>
      <xdr:row>0</xdr:row>
      <xdr:rowOff>190500</xdr:rowOff>
    </xdr:from>
    <xdr:to>
      <xdr:col>2</xdr:col>
      <xdr:colOff>95249</xdr:colOff>
      <xdr:row>1</xdr:row>
      <xdr:rowOff>476250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18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/>
      </xdr:blipFill>
      <xdr:spPr>
        <a:xfrm>
          <a:off x="904875" y="190500"/>
          <a:ext cx="1698624" cy="904875"/>
        </a:xfrm>
        <a:prstGeom prst="rect">
          <a:avLst/>
        </a:prstGeom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158752</xdr:colOff>
      <xdr:row>4</xdr:row>
      <xdr:rowOff>122634</xdr:rowOff>
    </xdr:from>
    <xdr:to>
      <xdr:col>14</xdr:col>
      <xdr:colOff>412750</xdr:colOff>
      <xdr:row>14</xdr:row>
      <xdr:rowOff>476250</xdr:rowOff>
    </xdr:to>
    <xdr:graphicFrame macro="">
      <xdr:nvGraphicFramePr>
        <xdr:cNvPr id="2" name="2 Gráfico">
          <a:extLst>
            <a:ext uri="{FF2B5EF4-FFF2-40B4-BE49-F238E27FC236}">
              <a16:creationId xmlns:a16="http://schemas.microsoft.com/office/drawing/2014/main" id="{00000000-0008-0000-1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603249</xdr:colOff>
      <xdr:row>4</xdr:row>
      <xdr:rowOff>158750</xdr:rowOff>
    </xdr:from>
    <xdr:to>
      <xdr:col>19</xdr:col>
      <xdr:colOff>809624</xdr:colOff>
      <xdr:row>14</xdr:row>
      <xdr:rowOff>512366</xdr:rowOff>
    </xdr:to>
    <xdr:graphicFrame macro="">
      <xdr:nvGraphicFramePr>
        <xdr:cNvPr id="4" name="2 Gráfico">
          <a:extLst>
            <a:ext uri="{FF2B5EF4-FFF2-40B4-BE49-F238E27FC236}">
              <a16:creationId xmlns:a16="http://schemas.microsoft.com/office/drawing/2014/main" id="{00000000-0008-0000-19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984250</xdr:colOff>
      <xdr:row>0</xdr:row>
      <xdr:rowOff>111125</xdr:rowOff>
    </xdr:from>
    <xdr:to>
      <xdr:col>2</xdr:col>
      <xdr:colOff>174624</xdr:colOff>
      <xdr:row>1</xdr:row>
      <xdr:rowOff>396875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19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rcRect/>
        <a:stretch/>
      </xdr:blipFill>
      <xdr:spPr>
        <a:xfrm>
          <a:off x="984250" y="111125"/>
          <a:ext cx="1698624" cy="904875"/>
        </a:xfrm>
        <a:prstGeom prst="rect">
          <a:avLst/>
        </a:prstGeom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95251</xdr:colOff>
      <xdr:row>4</xdr:row>
      <xdr:rowOff>90884</xdr:rowOff>
    </xdr:from>
    <xdr:to>
      <xdr:col>14</xdr:col>
      <xdr:colOff>158751</xdr:colOff>
      <xdr:row>14</xdr:row>
      <xdr:rowOff>539750</xdr:rowOff>
    </xdr:to>
    <xdr:graphicFrame macro="">
      <xdr:nvGraphicFramePr>
        <xdr:cNvPr id="2" name="2 Gráfico">
          <a:extLst>
            <a:ext uri="{FF2B5EF4-FFF2-40B4-BE49-F238E27FC236}">
              <a16:creationId xmlns:a16="http://schemas.microsoft.com/office/drawing/2014/main" id="{00000000-0008-0000-1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269875</xdr:colOff>
      <xdr:row>4</xdr:row>
      <xdr:rowOff>79375</xdr:rowOff>
    </xdr:from>
    <xdr:to>
      <xdr:col>19</xdr:col>
      <xdr:colOff>809625</xdr:colOff>
      <xdr:row>14</xdr:row>
      <xdr:rowOff>528241</xdr:rowOff>
    </xdr:to>
    <xdr:graphicFrame macro="">
      <xdr:nvGraphicFramePr>
        <xdr:cNvPr id="7" name="2 Gráfico">
          <a:extLst>
            <a:ext uri="{FF2B5EF4-FFF2-40B4-BE49-F238E27FC236}">
              <a16:creationId xmlns:a16="http://schemas.microsoft.com/office/drawing/2014/main" id="{00000000-0008-0000-1A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904875</xdr:colOff>
      <xdr:row>0</xdr:row>
      <xdr:rowOff>95250</xdr:rowOff>
    </xdr:from>
    <xdr:to>
      <xdr:col>2</xdr:col>
      <xdr:colOff>95249</xdr:colOff>
      <xdr:row>1</xdr:row>
      <xdr:rowOff>381000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1A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rcRect/>
        <a:stretch/>
      </xdr:blipFill>
      <xdr:spPr>
        <a:xfrm>
          <a:off x="904875" y="95250"/>
          <a:ext cx="1698624" cy="904875"/>
        </a:xfrm>
        <a:prstGeom prst="rect">
          <a:avLst/>
        </a:prstGeom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95251</xdr:colOff>
      <xdr:row>4</xdr:row>
      <xdr:rowOff>75009</xdr:rowOff>
    </xdr:from>
    <xdr:to>
      <xdr:col>13</xdr:col>
      <xdr:colOff>793751</xdr:colOff>
      <xdr:row>14</xdr:row>
      <xdr:rowOff>460375</xdr:rowOff>
    </xdr:to>
    <xdr:graphicFrame macro="">
      <xdr:nvGraphicFramePr>
        <xdr:cNvPr id="2" name="2 Gráfico">
          <a:extLst>
            <a:ext uri="{FF2B5EF4-FFF2-40B4-BE49-F238E27FC236}">
              <a16:creationId xmlns:a16="http://schemas.microsoft.com/office/drawing/2014/main" id="{00000000-0008-0000-1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904874</xdr:colOff>
      <xdr:row>4</xdr:row>
      <xdr:rowOff>79375</xdr:rowOff>
    </xdr:from>
    <xdr:to>
      <xdr:col>19</xdr:col>
      <xdr:colOff>857249</xdr:colOff>
      <xdr:row>14</xdr:row>
      <xdr:rowOff>464741</xdr:rowOff>
    </xdr:to>
    <xdr:graphicFrame macro="">
      <xdr:nvGraphicFramePr>
        <xdr:cNvPr id="4" name="2 Gráfico">
          <a:extLst>
            <a:ext uri="{FF2B5EF4-FFF2-40B4-BE49-F238E27FC236}">
              <a16:creationId xmlns:a16="http://schemas.microsoft.com/office/drawing/2014/main" id="{00000000-0008-0000-1B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904875</xdr:colOff>
      <xdr:row>0</xdr:row>
      <xdr:rowOff>142875</xdr:rowOff>
    </xdr:from>
    <xdr:to>
      <xdr:col>2</xdr:col>
      <xdr:colOff>95249</xdr:colOff>
      <xdr:row>1</xdr:row>
      <xdr:rowOff>428625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1B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rcRect/>
        <a:stretch/>
      </xdr:blipFill>
      <xdr:spPr>
        <a:xfrm>
          <a:off x="904875" y="142875"/>
          <a:ext cx="1698624" cy="9048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492125</xdr:colOff>
      <xdr:row>0</xdr:row>
      <xdr:rowOff>142875</xdr:rowOff>
    </xdr:from>
    <xdr:to>
      <xdr:col>0</xdr:col>
      <xdr:colOff>2190749</xdr:colOff>
      <xdr:row>1</xdr:row>
      <xdr:rowOff>428625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/>
      </xdr:blipFill>
      <xdr:spPr>
        <a:xfrm>
          <a:off x="492125" y="142875"/>
          <a:ext cx="1698624" cy="9048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47625</xdr:colOff>
      <xdr:row>4</xdr:row>
      <xdr:rowOff>27384</xdr:rowOff>
    </xdr:from>
    <xdr:to>
      <xdr:col>19</xdr:col>
      <xdr:colOff>726280</xdr:colOff>
      <xdr:row>12</xdr:row>
      <xdr:rowOff>166687</xdr:rowOff>
    </xdr:to>
    <xdr:graphicFrame macro="">
      <xdr:nvGraphicFramePr>
        <xdr:cNvPr id="2" name="2 Gráfic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936625</xdr:colOff>
      <xdr:row>0</xdr:row>
      <xdr:rowOff>142875</xdr:rowOff>
    </xdr:from>
    <xdr:to>
      <xdr:col>2</xdr:col>
      <xdr:colOff>126999</xdr:colOff>
      <xdr:row>1</xdr:row>
      <xdr:rowOff>428625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/>
      </xdr:blipFill>
      <xdr:spPr>
        <a:xfrm>
          <a:off x="936625" y="142875"/>
          <a:ext cx="1698624" cy="90487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47625</xdr:colOff>
      <xdr:row>4</xdr:row>
      <xdr:rowOff>27384</xdr:rowOff>
    </xdr:from>
    <xdr:to>
      <xdr:col>19</xdr:col>
      <xdr:colOff>726280</xdr:colOff>
      <xdr:row>12</xdr:row>
      <xdr:rowOff>166687</xdr:rowOff>
    </xdr:to>
    <xdr:graphicFrame macro="">
      <xdr:nvGraphicFramePr>
        <xdr:cNvPr id="2" name="2 Gráfico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889000</xdr:colOff>
      <xdr:row>0</xdr:row>
      <xdr:rowOff>190500</xdr:rowOff>
    </xdr:from>
    <xdr:to>
      <xdr:col>2</xdr:col>
      <xdr:colOff>142874</xdr:colOff>
      <xdr:row>1</xdr:row>
      <xdr:rowOff>476250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/>
      </xdr:blipFill>
      <xdr:spPr>
        <a:xfrm>
          <a:off x="889000" y="190500"/>
          <a:ext cx="1698624" cy="90487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47625</xdr:colOff>
      <xdr:row>4</xdr:row>
      <xdr:rowOff>27384</xdr:rowOff>
    </xdr:from>
    <xdr:to>
      <xdr:col>19</xdr:col>
      <xdr:colOff>726280</xdr:colOff>
      <xdr:row>12</xdr:row>
      <xdr:rowOff>166687</xdr:rowOff>
    </xdr:to>
    <xdr:graphicFrame macro="">
      <xdr:nvGraphicFramePr>
        <xdr:cNvPr id="2" name="2 Gráfico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1000125</xdr:colOff>
      <xdr:row>0</xdr:row>
      <xdr:rowOff>158750</xdr:rowOff>
    </xdr:from>
    <xdr:to>
      <xdr:col>2</xdr:col>
      <xdr:colOff>253999</xdr:colOff>
      <xdr:row>1</xdr:row>
      <xdr:rowOff>444500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/>
      </xdr:blipFill>
      <xdr:spPr>
        <a:xfrm>
          <a:off x="1000125" y="158750"/>
          <a:ext cx="1698624" cy="90487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47625</xdr:colOff>
      <xdr:row>4</xdr:row>
      <xdr:rowOff>27384</xdr:rowOff>
    </xdr:from>
    <xdr:to>
      <xdr:col>19</xdr:col>
      <xdr:colOff>726280</xdr:colOff>
      <xdr:row>12</xdr:row>
      <xdr:rowOff>166687</xdr:rowOff>
    </xdr:to>
    <xdr:graphicFrame macro="">
      <xdr:nvGraphicFramePr>
        <xdr:cNvPr id="2" name="2 Gráfico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952500</xdr:colOff>
      <xdr:row>0</xdr:row>
      <xdr:rowOff>190500</xdr:rowOff>
    </xdr:from>
    <xdr:to>
      <xdr:col>2</xdr:col>
      <xdr:colOff>142874</xdr:colOff>
      <xdr:row>1</xdr:row>
      <xdr:rowOff>476250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/>
      </xdr:blipFill>
      <xdr:spPr>
        <a:xfrm>
          <a:off x="952500" y="190500"/>
          <a:ext cx="1698624" cy="90487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47625</xdr:colOff>
      <xdr:row>4</xdr:row>
      <xdr:rowOff>27384</xdr:rowOff>
    </xdr:from>
    <xdr:to>
      <xdr:col>19</xdr:col>
      <xdr:colOff>726280</xdr:colOff>
      <xdr:row>12</xdr:row>
      <xdr:rowOff>166687</xdr:rowOff>
    </xdr:to>
    <xdr:graphicFrame macro="">
      <xdr:nvGraphicFramePr>
        <xdr:cNvPr id="2" name="2 Gráfico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889000</xdr:colOff>
      <xdr:row>0</xdr:row>
      <xdr:rowOff>190500</xdr:rowOff>
    </xdr:from>
    <xdr:to>
      <xdr:col>2</xdr:col>
      <xdr:colOff>79374</xdr:colOff>
      <xdr:row>1</xdr:row>
      <xdr:rowOff>476250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/>
      </xdr:blipFill>
      <xdr:spPr>
        <a:xfrm>
          <a:off x="889000" y="190500"/>
          <a:ext cx="1698624" cy="904875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47625</xdr:colOff>
      <xdr:row>4</xdr:row>
      <xdr:rowOff>27384</xdr:rowOff>
    </xdr:from>
    <xdr:to>
      <xdr:col>19</xdr:col>
      <xdr:colOff>726280</xdr:colOff>
      <xdr:row>12</xdr:row>
      <xdr:rowOff>166687</xdr:rowOff>
    </xdr:to>
    <xdr:graphicFrame macro="">
      <xdr:nvGraphicFramePr>
        <xdr:cNvPr id="2" name="2 Gráfico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1000125</xdr:colOff>
      <xdr:row>0</xdr:row>
      <xdr:rowOff>142875</xdr:rowOff>
    </xdr:from>
    <xdr:to>
      <xdr:col>2</xdr:col>
      <xdr:colOff>190499</xdr:colOff>
      <xdr:row>1</xdr:row>
      <xdr:rowOff>428625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/>
      </xdr:blipFill>
      <xdr:spPr>
        <a:xfrm>
          <a:off x="1000125" y="142875"/>
          <a:ext cx="1698624" cy="9048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eguridad%20y%20Salud%20en%20el%20Trabajo%20PDS\SST%20-%20PDS\SG-SST%20PDS%202018\Estad&#237;stica%20de%20ausentismo%20PDS%20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eguridad%20y%20Salud%20en%20el%20Trabajo%20PDS\SST%20-%20PDS\SG-SST%20PDS%202019\Estad&#237;stica%20de%20ausentismo%20PDS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"/>
      <sheetName val="FEBRERO"/>
      <sheetName val="MARZO"/>
      <sheetName val="ABRIL"/>
      <sheetName val="MAYO"/>
      <sheetName val="JUNIO"/>
      <sheetName val="JULIO"/>
      <sheetName val="AGOSTO"/>
      <sheetName val="SEPTIEMBRE"/>
      <sheetName val="OCTUBRE"/>
      <sheetName val="NOVIEMBRE"/>
      <sheetName val="DICIEMBRE"/>
      <sheetName val="INDICADO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2">
          <cell r="J12">
            <v>37.555555555555557</v>
          </cell>
        </row>
        <row r="13">
          <cell r="J13">
            <v>4</v>
          </cell>
        </row>
        <row r="34">
          <cell r="B34">
            <v>243</v>
          </cell>
        </row>
        <row r="37">
          <cell r="C37">
            <v>42.916666666666664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"/>
      <sheetName val="FEBRERO"/>
      <sheetName val="MARZO"/>
      <sheetName val="ABRIL"/>
      <sheetName val="MAYO"/>
      <sheetName val="JUNIO"/>
      <sheetName val="JULIO"/>
      <sheetName val="AGOSTO"/>
      <sheetName val="SEPTIEMBRE"/>
      <sheetName val="OCTUBRE"/>
      <sheetName val="NOVIEMBRE"/>
      <sheetName val="DICIEMBRE"/>
      <sheetName val="INDICADO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9">
          <cell r="B9">
            <v>30</v>
          </cell>
          <cell r="C9">
            <v>175</v>
          </cell>
          <cell r="D9">
            <v>86.5</v>
          </cell>
          <cell r="E9">
            <v>56</v>
          </cell>
          <cell r="F9">
            <v>167</v>
          </cell>
          <cell r="G9">
            <v>34</v>
          </cell>
          <cell r="H9">
            <v>26.5</v>
          </cell>
          <cell r="I9">
            <v>85</v>
          </cell>
          <cell r="J9">
            <v>171</v>
          </cell>
          <cell r="K9">
            <v>4.5</v>
          </cell>
          <cell r="L9">
            <v>36</v>
          </cell>
          <cell r="M9">
            <v>18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4.5</v>
          </cell>
        </row>
        <row r="22">
          <cell r="B22">
            <v>21</v>
          </cell>
          <cell r="D22">
            <v>56</v>
          </cell>
        </row>
        <row r="23">
          <cell r="B23">
            <v>20</v>
          </cell>
          <cell r="D23">
            <v>57</v>
          </cell>
        </row>
        <row r="24">
          <cell r="B24">
            <v>20</v>
          </cell>
          <cell r="D24">
            <v>57</v>
          </cell>
        </row>
        <row r="25">
          <cell r="B25">
            <v>17</v>
          </cell>
          <cell r="D25">
            <v>58</v>
          </cell>
        </row>
        <row r="26">
          <cell r="B26">
            <v>21</v>
          </cell>
          <cell r="D26">
            <v>58</v>
          </cell>
        </row>
        <row r="27">
          <cell r="B27">
            <v>18</v>
          </cell>
          <cell r="D27">
            <v>58</v>
          </cell>
        </row>
        <row r="28">
          <cell r="B28">
            <v>22</v>
          </cell>
          <cell r="D28">
            <v>58</v>
          </cell>
        </row>
        <row r="29">
          <cell r="B29">
            <v>20</v>
          </cell>
          <cell r="D29">
            <v>58</v>
          </cell>
        </row>
        <row r="30">
          <cell r="B30">
            <v>21</v>
          </cell>
          <cell r="D30">
            <v>58</v>
          </cell>
        </row>
        <row r="31">
          <cell r="B31">
            <v>22</v>
          </cell>
          <cell r="D31">
            <v>58</v>
          </cell>
        </row>
        <row r="32">
          <cell r="B32">
            <v>18</v>
          </cell>
          <cell r="D32">
            <v>58</v>
          </cell>
        </row>
        <row r="33">
          <cell r="B33">
            <v>19</v>
          </cell>
          <cell r="D33">
            <v>58</v>
          </cell>
        </row>
        <row r="34">
          <cell r="D34">
            <v>57.666666666666664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Microsoft_Word_Document.docx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image" Target="../media/image1.emf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3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4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15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16.bin"/><Relationship Id="rId4" Type="http://schemas.openxmlformats.org/officeDocument/2006/relationships/comments" Target="../comments1.xml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17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18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19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0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T24"/>
  <sheetViews>
    <sheetView zoomScale="60" zoomScaleNormal="60" zoomScalePageLayoutView="60" workbookViewId="0">
      <selection activeCell="Y16" sqref="Y16"/>
    </sheetView>
  </sheetViews>
  <sheetFormatPr baseColWidth="10" defaultRowHeight="15" x14ac:dyDescent="0.25"/>
  <cols>
    <col min="3" max="3" width="13" customWidth="1"/>
    <col min="4" max="4" width="14.140625" customWidth="1"/>
    <col min="10" max="10" width="12.85546875" customWidth="1"/>
    <col min="11" max="11" width="5.42578125" customWidth="1"/>
    <col min="14" max="14" width="11.42578125" customWidth="1"/>
    <col min="15" max="15" width="11.140625" customWidth="1"/>
    <col min="16" max="16" width="11.42578125" customWidth="1"/>
  </cols>
  <sheetData>
    <row r="1" spans="1:20" ht="33.950000000000003" customHeight="1" x14ac:dyDescent="0.25">
      <c r="A1" s="158"/>
      <c r="B1" s="159"/>
      <c r="C1" s="160"/>
      <c r="D1" s="164" t="s">
        <v>0</v>
      </c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6"/>
      <c r="P1" s="170" t="s">
        <v>16</v>
      </c>
      <c r="Q1" s="171"/>
      <c r="R1" s="171"/>
      <c r="S1" s="171"/>
      <c r="T1" s="172"/>
    </row>
    <row r="2" spans="1:20" ht="33.950000000000003" customHeight="1" x14ac:dyDescent="0.25">
      <c r="A2" s="161"/>
      <c r="B2" s="162"/>
      <c r="C2" s="163"/>
      <c r="D2" s="167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9"/>
      <c r="P2" s="173"/>
      <c r="Q2" s="174"/>
      <c r="R2" s="174"/>
      <c r="S2" s="174"/>
      <c r="T2" s="175"/>
    </row>
    <row r="3" spans="1:20" ht="15" customHeight="1" thickBot="1" x14ac:dyDescent="0.3">
      <c r="A3" s="10"/>
      <c r="B3" s="11"/>
      <c r="C3" s="12"/>
      <c r="D3" s="1"/>
      <c r="E3" s="2"/>
      <c r="F3" s="2"/>
      <c r="G3" s="2"/>
      <c r="H3" s="2"/>
      <c r="I3" s="2"/>
      <c r="J3" s="2"/>
      <c r="K3" s="2"/>
      <c r="L3" s="2"/>
      <c r="M3" s="2"/>
      <c r="N3" s="2"/>
      <c r="O3" s="3"/>
      <c r="P3" s="176"/>
      <c r="Q3" s="176"/>
      <c r="R3" s="176"/>
      <c r="S3" s="176"/>
      <c r="T3" s="177"/>
    </row>
    <row r="4" spans="1:20" ht="15.75" thickBot="1" x14ac:dyDescent="0.3">
      <c r="A4" s="178" t="s">
        <v>1</v>
      </c>
      <c r="B4" s="179"/>
      <c r="C4" s="179"/>
      <c r="D4" s="179"/>
      <c r="E4" s="179"/>
      <c r="F4" s="179"/>
      <c r="G4" s="179"/>
      <c r="H4" s="179"/>
      <c r="I4" s="179"/>
      <c r="J4" s="180"/>
      <c r="K4" s="181" t="s">
        <v>2</v>
      </c>
      <c r="L4" s="182"/>
      <c r="M4" s="182"/>
      <c r="N4" s="182"/>
      <c r="O4" s="182"/>
      <c r="P4" s="183"/>
      <c r="Q4" s="183"/>
      <c r="R4" s="183"/>
      <c r="S4" s="183"/>
      <c r="T4" s="184"/>
    </row>
    <row r="5" spans="1:20" ht="24.75" customHeight="1" thickTop="1" thickBot="1" x14ac:dyDescent="0.3">
      <c r="A5" s="130" t="s">
        <v>3</v>
      </c>
      <c r="B5" s="131"/>
      <c r="C5" s="142"/>
      <c r="D5" s="130" t="s">
        <v>22</v>
      </c>
      <c r="E5" s="131"/>
      <c r="F5" s="131"/>
      <c r="G5" s="131"/>
      <c r="H5" s="131"/>
      <c r="I5" s="131"/>
      <c r="J5" s="142"/>
      <c r="K5" s="4"/>
      <c r="L5" s="5"/>
      <c r="M5" s="5"/>
      <c r="N5" s="5"/>
      <c r="O5" s="5"/>
      <c r="P5" s="5"/>
      <c r="Q5" s="5"/>
      <c r="R5" s="5"/>
      <c r="S5" s="5"/>
      <c r="T5" s="6"/>
    </row>
    <row r="6" spans="1:20" ht="15.75" thickTop="1" x14ac:dyDescent="0.25">
      <c r="A6" s="143" t="s">
        <v>4</v>
      </c>
      <c r="B6" s="144"/>
      <c r="C6" s="145"/>
      <c r="D6" s="146" t="s">
        <v>17</v>
      </c>
      <c r="E6" s="147"/>
      <c r="F6" s="147"/>
      <c r="G6" s="147"/>
      <c r="H6" s="147"/>
      <c r="I6" s="147"/>
      <c r="J6" s="148"/>
      <c r="K6" s="4"/>
      <c r="L6" s="5"/>
      <c r="M6" s="5"/>
      <c r="N6" s="5"/>
      <c r="O6" s="5"/>
      <c r="P6" s="5"/>
      <c r="Q6" s="5"/>
      <c r="R6" s="5"/>
      <c r="S6" s="5"/>
      <c r="T6" s="6"/>
    </row>
    <row r="7" spans="1:20" ht="27.75" customHeight="1" thickBot="1" x14ac:dyDescent="0.3">
      <c r="A7" s="121"/>
      <c r="B7" s="122"/>
      <c r="C7" s="123"/>
      <c r="D7" s="149"/>
      <c r="E7" s="150"/>
      <c r="F7" s="150"/>
      <c r="G7" s="150"/>
      <c r="H7" s="150"/>
      <c r="I7" s="150"/>
      <c r="J7" s="151"/>
      <c r="K7" s="4"/>
      <c r="L7" s="5"/>
      <c r="M7" s="5"/>
      <c r="N7" s="5"/>
      <c r="O7" s="5"/>
      <c r="P7" s="5"/>
      <c r="Q7" s="5"/>
      <c r="R7" s="5"/>
      <c r="S7" s="5"/>
      <c r="T7" s="6"/>
    </row>
    <row r="8" spans="1:20" ht="15.75" thickTop="1" x14ac:dyDescent="0.25">
      <c r="A8" s="118" t="s">
        <v>5</v>
      </c>
      <c r="B8" s="119"/>
      <c r="C8" s="120"/>
      <c r="D8" s="152" t="s">
        <v>18</v>
      </c>
      <c r="E8" s="153"/>
      <c r="F8" s="153"/>
      <c r="G8" s="153"/>
      <c r="H8" s="153"/>
      <c r="I8" s="153"/>
      <c r="J8" s="154"/>
      <c r="K8" s="4"/>
      <c r="L8" s="5"/>
      <c r="M8" s="5"/>
      <c r="N8" s="5"/>
      <c r="O8" s="5"/>
      <c r="P8" s="5"/>
      <c r="Q8" s="5"/>
      <c r="R8" s="5"/>
      <c r="S8" s="5"/>
      <c r="T8" s="6"/>
    </row>
    <row r="9" spans="1:20" ht="15.75" thickBot="1" x14ac:dyDescent="0.3">
      <c r="A9" s="121"/>
      <c r="B9" s="122"/>
      <c r="C9" s="123"/>
      <c r="D9" s="155"/>
      <c r="E9" s="156"/>
      <c r="F9" s="156"/>
      <c r="G9" s="156"/>
      <c r="H9" s="156"/>
      <c r="I9" s="156"/>
      <c r="J9" s="157"/>
      <c r="K9" s="4"/>
      <c r="L9" s="5"/>
      <c r="M9" s="5"/>
      <c r="N9" s="5"/>
      <c r="O9" s="5"/>
      <c r="P9" s="5"/>
      <c r="Q9" s="5"/>
      <c r="R9" s="5"/>
      <c r="S9" s="5"/>
      <c r="T9" s="6"/>
    </row>
    <row r="10" spans="1:20" ht="30" customHeight="1" thickTop="1" x14ac:dyDescent="0.25">
      <c r="A10" s="118" t="s">
        <v>6</v>
      </c>
      <c r="B10" s="119"/>
      <c r="C10" s="120"/>
      <c r="D10" s="124" t="s">
        <v>19</v>
      </c>
      <c r="E10" s="125"/>
      <c r="F10" s="125"/>
      <c r="G10" s="125"/>
      <c r="H10" s="125"/>
      <c r="I10" s="125"/>
      <c r="J10" s="126"/>
      <c r="K10" s="4"/>
      <c r="L10" s="5"/>
      <c r="M10" s="5"/>
      <c r="N10" s="5"/>
      <c r="O10" s="5"/>
      <c r="P10" s="5"/>
      <c r="Q10" s="5"/>
      <c r="R10" s="5"/>
      <c r="S10" s="5"/>
      <c r="T10" s="6"/>
    </row>
    <row r="11" spans="1:20" ht="30" customHeight="1" thickBot="1" x14ac:dyDescent="0.3">
      <c r="A11" s="121"/>
      <c r="B11" s="122"/>
      <c r="C11" s="123"/>
      <c r="D11" s="127"/>
      <c r="E11" s="128"/>
      <c r="F11" s="128"/>
      <c r="G11" s="128"/>
      <c r="H11" s="128"/>
      <c r="I11" s="128"/>
      <c r="J11" s="129"/>
      <c r="K11" s="4"/>
      <c r="L11" s="5"/>
      <c r="M11" s="5"/>
      <c r="N11" s="5"/>
      <c r="O11" s="5"/>
      <c r="P11" s="5"/>
      <c r="Q11" s="5"/>
      <c r="R11" s="5"/>
      <c r="S11" s="5"/>
      <c r="T11" s="6"/>
    </row>
    <row r="12" spans="1:20" ht="16.5" thickTop="1" thickBot="1" x14ac:dyDescent="0.3">
      <c r="A12" s="130" t="s">
        <v>20</v>
      </c>
      <c r="B12" s="131"/>
      <c r="C12" s="132"/>
      <c r="D12" s="133" t="s">
        <v>13</v>
      </c>
      <c r="E12" s="134"/>
      <c r="F12" s="134"/>
      <c r="G12" s="134"/>
      <c r="H12" s="134"/>
      <c r="I12" s="134"/>
      <c r="J12" s="135"/>
      <c r="K12" s="4"/>
      <c r="L12" s="5"/>
      <c r="M12" s="5"/>
      <c r="N12" s="5"/>
      <c r="O12" s="5"/>
      <c r="P12" s="5"/>
      <c r="Q12" s="5"/>
      <c r="R12" s="5"/>
      <c r="S12" s="5"/>
      <c r="T12" s="6"/>
    </row>
    <row r="13" spans="1:20" ht="16.5" thickTop="1" thickBot="1" x14ac:dyDescent="0.3">
      <c r="A13" s="136" t="s">
        <v>7</v>
      </c>
      <c r="B13" s="137"/>
      <c r="C13" s="138"/>
      <c r="D13" s="139" t="s">
        <v>21</v>
      </c>
      <c r="E13" s="140"/>
      <c r="F13" s="140"/>
      <c r="G13" s="140"/>
      <c r="H13" s="140"/>
      <c r="I13" s="140"/>
      <c r="J13" s="141"/>
      <c r="K13" s="7"/>
      <c r="L13" s="8"/>
      <c r="M13" s="8"/>
      <c r="N13" s="8"/>
      <c r="O13" s="8"/>
      <c r="P13" s="8"/>
      <c r="Q13" s="8"/>
      <c r="R13" s="8"/>
      <c r="S13" s="8"/>
      <c r="T13" s="9"/>
    </row>
    <row r="14" spans="1:20" ht="16.5" thickTop="1" thickBot="1" x14ac:dyDescent="0.3">
      <c r="A14" s="99"/>
      <c r="B14" s="99"/>
      <c r="C14" s="99"/>
      <c r="D14" s="99"/>
      <c r="E14" s="99"/>
      <c r="F14" s="99"/>
      <c r="G14" s="99"/>
      <c r="H14" s="99"/>
      <c r="I14" s="99"/>
      <c r="J14" s="99"/>
      <c r="K14" s="5"/>
      <c r="L14" s="5"/>
      <c r="M14" s="5"/>
      <c r="N14" s="5"/>
      <c r="O14" s="5"/>
      <c r="P14" s="5"/>
      <c r="Q14" s="5"/>
      <c r="R14" s="5"/>
      <c r="S14" s="5"/>
      <c r="T14" s="5"/>
    </row>
    <row r="15" spans="1:20" ht="16.5" thickTop="1" thickBot="1" x14ac:dyDescent="0.3">
      <c r="A15" s="100" t="s">
        <v>8</v>
      </c>
      <c r="B15" s="101"/>
      <c r="C15" s="101"/>
      <c r="D15" s="101"/>
      <c r="E15" s="101"/>
      <c r="F15" s="101"/>
      <c r="G15" s="101"/>
      <c r="H15" s="101"/>
      <c r="I15" s="101"/>
      <c r="J15" s="102"/>
      <c r="K15" s="103" t="s">
        <v>9</v>
      </c>
      <c r="L15" s="104"/>
      <c r="M15" s="104"/>
      <c r="N15" s="104"/>
      <c r="O15" s="104"/>
      <c r="P15" s="104"/>
      <c r="Q15" s="104"/>
      <c r="R15" s="104"/>
      <c r="S15" s="104"/>
      <c r="T15" s="105"/>
    </row>
    <row r="16" spans="1:20" ht="46.5" customHeight="1" thickTop="1" thickBot="1" x14ac:dyDescent="0.3">
      <c r="A16" s="106" t="s">
        <v>10</v>
      </c>
      <c r="B16" s="107"/>
      <c r="C16" s="106" t="s">
        <v>23</v>
      </c>
      <c r="D16" s="107"/>
      <c r="E16" s="106" t="s">
        <v>24</v>
      </c>
      <c r="F16" s="107"/>
      <c r="G16" s="108" t="s">
        <v>11</v>
      </c>
      <c r="H16" s="109"/>
      <c r="I16" s="108" t="s">
        <v>12</v>
      </c>
      <c r="J16" s="109"/>
      <c r="K16" s="110" t="s">
        <v>25</v>
      </c>
      <c r="L16" s="111"/>
      <c r="M16" s="111"/>
      <c r="N16" s="111"/>
      <c r="O16" s="111"/>
      <c r="P16" s="111"/>
      <c r="Q16" s="111"/>
      <c r="R16" s="111"/>
      <c r="S16" s="111"/>
      <c r="T16" s="112"/>
    </row>
    <row r="17" spans="1:20" ht="27.75" customHeight="1" thickTop="1" thickBot="1" x14ac:dyDescent="0.3">
      <c r="A17" s="85" t="s">
        <v>14</v>
      </c>
      <c r="B17" s="86"/>
      <c r="C17" s="93">
        <v>12</v>
      </c>
      <c r="D17" s="94"/>
      <c r="E17" s="93">
        <v>30</v>
      </c>
      <c r="F17" s="94"/>
      <c r="G17" s="95">
        <f>C17/E17</f>
        <v>0.4</v>
      </c>
      <c r="H17" s="96"/>
      <c r="I17" s="97">
        <v>0.85</v>
      </c>
      <c r="J17" s="98"/>
      <c r="K17" s="111"/>
      <c r="L17" s="111"/>
      <c r="M17" s="111"/>
      <c r="N17" s="111"/>
      <c r="O17" s="111"/>
      <c r="P17" s="111"/>
      <c r="Q17" s="111"/>
      <c r="R17" s="111"/>
      <c r="S17" s="111"/>
      <c r="T17" s="112"/>
    </row>
    <row r="18" spans="1:20" ht="27.75" customHeight="1" thickTop="1" thickBot="1" x14ac:dyDescent="0.3">
      <c r="A18" s="85" t="s">
        <v>15</v>
      </c>
      <c r="B18" s="86"/>
      <c r="C18" s="116">
        <v>45</v>
      </c>
      <c r="D18" s="117"/>
      <c r="E18" s="93">
        <v>80</v>
      </c>
      <c r="F18" s="94"/>
      <c r="G18" s="95">
        <f>C18/E18</f>
        <v>0.5625</v>
      </c>
      <c r="H18" s="96"/>
      <c r="I18" s="97">
        <v>0.85</v>
      </c>
      <c r="J18" s="98"/>
      <c r="K18" s="111"/>
      <c r="L18" s="111"/>
      <c r="M18" s="111"/>
      <c r="N18" s="111"/>
      <c r="O18" s="111"/>
      <c r="P18" s="111"/>
      <c r="Q18" s="111"/>
      <c r="R18" s="111"/>
      <c r="S18" s="111"/>
      <c r="T18" s="112"/>
    </row>
    <row r="19" spans="1:20" ht="27.75" customHeight="1" thickTop="1" thickBot="1" x14ac:dyDescent="0.3">
      <c r="A19" s="85"/>
      <c r="B19" s="86"/>
      <c r="C19" s="87"/>
      <c r="D19" s="88"/>
      <c r="E19" s="85"/>
      <c r="F19" s="86"/>
      <c r="G19" s="89"/>
      <c r="H19" s="90"/>
      <c r="I19" s="91"/>
      <c r="J19" s="92"/>
      <c r="K19" s="111"/>
      <c r="L19" s="111"/>
      <c r="M19" s="111"/>
      <c r="N19" s="111"/>
      <c r="O19" s="111"/>
      <c r="P19" s="111"/>
      <c r="Q19" s="111"/>
      <c r="R19" s="111"/>
      <c r="S19" s="111"/>
      <c r="T19" s="112"/>
    </row>
    <row r="20" spans="1:20" ht="27.75" customHeight="1" thickTop="1" thickBot="1" x14ac:dyDescent="0.3">
      <c r="A20" s="85"/>
      <c r="B20" s="86"/>
      <c r="C20" s="87"/>
      <c r="D20" s="88"/>
      <c r="E20" s="85"/>
      <c r="F20" s="86"/>
      <c r="G20" s="89"/>
      <c r="H20" s="90"/>
      <c r="I20" s="91"/>
      <c r="J20" s="92"/>
      <c r="K20" s="111"/>
      <c r="L20" s="111"/>
      <c r="M20" s="111"/>
      <c r="N20" s="111"/>
      <c r="O20" s="111"/>
      <c r="P20" s="111"/>
      <c r="Q20" s="111"/>
      <c r="R20" s="111"/>
      <c r="S20" s="111"/>
      <c r="T20" s="112"/>
    </row>
    <row r="21" spans="1:20" ht="27.75" customHeight="1" thickTop="1" thickBot="1" x14ac:dyDescent="0.3">
      <c r="A21" s="85"/>
      <c r="B21" s="86"/>
      <c r="C21" s="87"/>
      <c r="D21" s="88"/>
      <c r="E21" s="85"/>
      <c r="F21" s="86"/>
      <c r="G21" s="89"/>
      <c r="H21" s="90"/>
      <c r="I21" s="91"/>
      <c r="J21" s="92"/>
      <c r="K21" s="111"/>
      <c r="L21" s="111"/>
      <c r="M21" s="111"/>
      <c r="N21" s="111"/>
      <c r="O21" s="111"/>
      <c r="P21" s="111"/>
      <c r="Q21" s="111"/>
      <c r="R21" s="111"/>
      <c r="S21" s="111"/>
      <c r="T21" s="112"/>
    </row>
    <row r="22" spans="1:20" ht="27.75" customHeight="1" thickTop="1" thickBot="1" x14ac:dyDescent="0.3">
      <c r="A22" s="85"/>
      <c r="B22" s="86"/>
      <c r="C22" s="87"/>
      <c r="D22" s="88"/>
      <c r="E22" s="85"/>
      <c r="F22" s="86"/>
      <c r="G22" s="89"/>
      <c r="H22" s="90"/>
      <c r="I22" s="91"/>
      <c r="J22" s="92"/>
      <c r="K22" s="111"/>
      <c r="L22" s="111"/>
      <c r="M22" s="111"/>
      <c r="N22" s="111"/>
      <c r="O22" s="111"/>
      <c r="P22" s="111"/>
      <c r="Q22" s="111"/>
      <c r="R22" s="111"/>
      <c r="S22" s="111"/>
      <c r="T22" s="112"/>
    </row>
    <row r="23" spans="1:20" ht="16.5" thickTop="1" thickBot="1" x14ac:dyDescent="0.3">
      <c r="A23" s="82"/>
      <c r="B23" s="83"/>
      <c r="C23" s="83"/>
      <c r="D23" s="83"/>
      <c r="E23" s="83"/>
      <c r="F23" s="83"/>
      <c r="G23" s="83"/>
      <c r="H23" s="83"/>
      <c r="I23" s="83"/>
      <c r="J23" s="84"/>
      <c r="K23" s="113"/>
      <c r="L23" s="114"/>
      <c r="M23" s="114"/>
      <c r="N23" s="114"/>
      <c r="O23" s="114"/>
      <c r="P23" s="114"/>
      <c r="Q23" s="114"/>
      <c r="R23" s="114"/>
      <c r="S23" s="114"/>
      <c r="T23" s="115"/>
    </row>
    <row r="24" spans="1:20" ht="15.75" thickTop="1" x14ac:dyDescent="0.25"/>
  </sheetData>
  <mergeCells count="58">
    <mergeCell ref="A1:C2"/>
    <mergeCell ref="D1:O2"/>
    <mergeCell ref="P1:T2"/>
    <mergeCell ref="P3:T3"/>
    <mergeCell ref="A4:J4"/>
    <mergeCell ref="K4:T4"/>
    <mergeCell ref="A5:C5"/>
    <mergeCell ref="D5:J5"/>
    <mergeCell ref="A6:C7"/>
    <mergeCell ref="D6:J7"/>
    <mergeCell ref="A8:C9"/>
    <mergeCell ref="D8:J9"/>
    <mergeCell ref="A10:C11"/>
    <mergeCell ref="D10:J11"/>
    <mergeCell ref="A12:C12"/>
    <mergeCell ref="D12:J12"/>
    <mergeCell ref="A13:C13"/>
    <mergeCell ref="D13:J13"/>
    <mergeCell ref="A14:J14"/>
    <mergeCell ref="A15:J15"/>
    <mergeCell ref="K15:T15"/>
    <mergeCell ref="A16:B16"/>
    <mergeCell ref="C16:D16"/>
    <mergeCell ref="E16:F16"/>
    <mergeCell ref="G16:H16"/>
    <mergeCell ref="I16:J16"/>
    <mergeCell ref="K16:T23"/>
    <mergeCell ref="A17:B17"/>
    <mergeCell ref="C17:D17"/>
    <mergeCell ref="E17:F17"/>
    <mergeCell ref="G17:H17"/>
    <mergeCell ref="I17:J17"/>
    <mergeCell ref="A18:B18"/>
    <mergeCell ref="C18:D18"/>
    <mergeCell ref="E18:F18"/>
    <mergeCell ref="G18:H18"/>
    <mergeCell ref="I18:J18"/>
    <mergeCell ref="A20:B20"/>
    <mergeCell ref="C20:D20"/>
    <mergeCell ref="E20:F20"/>
    <mergeCell ref="G20:H20"/>
    <mergeCell ref="I20:J20"/>
    <mergeCell ref="A19:B19"/>
    <mergeCell ref="C19:D19"/>
    <mergeCell ref="E19:F19"/>
    <mergeCell ref="G19:H19"/>
    <mergeCell ref="I19:J19"/>
    <mergeCell ref="A23:J23"/>
    <mergeCell ref="A21:B21"/>
    <mergeCell ref="C21:D21"/>
    <mergeCell ref="E21:F21"/>
    <mergeCell ref="G21:H21"/>
    <mergeCell ref="I21:J21"/>
    <mergeCell ref="A22:B22"/>
    <mergeCell ref="C22:D22"/>
    <mergeCell ref="E22:F22"/>
    <mergeCell ref="G22:H22"/>
    <mergeCell ref="I22:J22"/>
  </mergeCells>
  <pageMargins left="0.25" right="0.25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Word.Document.12" shapeId="50177" r:id="rId3">
          <objectPr defaultSize="0" autoPict="0" r:id="rId4">
            <anchor moveWithCells="1">
              <from>
                <xdr:col>0</xdr:col>
                <xdr:colOff>28575</xdr:colOff>
                <xdr:row>0</xdr:row>
                <xdr:rowOff>66675</xdr:rowOff>
              </from>
              <to>
                <xdr:col>3</xdr:col>
                <xdr:colOff>0</xdr:colOff>
                <xdr:row>1</xdr:row>
                <xdr:rowOff>381000</xdr:rowOff>
              </to>
            </anchor>
          </objectPr>
        </oleObject>
      </mc:Choice>
      <mc:Fallback>
        <oleObject progId="Word.Document.12" shapeId="50177" r:id="rId3"/>
      </mc:Fallback>
    </mc:AlternateContent>
  </oleObjects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8" tint="-0.249977111117893"/>
  </sheetPr>
  <dimension ref="A1:T24"/>
  <sheetViews>
    <sheetView topLeftCell="F1" zoomScale="60" zoomScaleNormal="60" zoomScalePageLayoutView="75" workbookViewId="0">
      <selection activeCell="Q1" sqref="Q1:T1"/>
    </sheetView>
  </sheetViews>
  <sheetFormatPr baseColWidth="10" defaultRowHeight="14.25" x14ac:dyDescent="0.2"/>
  <cols>
    <col min="1" max="3" width="18.85546875" style="26" customWidth="1"/>
    <col min="4" max="4" width="17.7109375" style="26" customWidth="1"/>
    <col min="5" max="9" width="11.42578125" style="26"/>
    <col min="10" max="10" width="12.85546875" style="26" customWidth="1"/>
    <col min="11" max="11" width="5.42578125" style="26" customWidth="1"/>
    <col min="12" max="13" width="11.42578125" style="26"/>
    <col min="14" max="14" width="11.42578125" style="26" customWidth="1"/>
    <col min="15" max="15" width="11.140625" style="26" customWidth="1"/>
    <col min="16" max="16" width="11.42578125" style="26" customWidth="1"/>
    <col min="17" max="16384" width="11.42578125" style="26"/>
  </cols>
  <sheetData>
    <row r="1" spans="1:20" ht="48.95" customHeight="1" thickTop="1" thickBot="1" x14ac:dyDescent="0.25">
      <c r="A1" s="311"/>
      <c r="B1" s="311"/>
      <c r="C1" s="311"/>
      <c r="D1" s="242" t="s">
        <v>70</v>
      </c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4"/>
      <c r="Q1" s="338" t="s">
        <v>221</v>
      </c>
      <c r="R1" s="339"/>
      <c r="S1" s="339"/>
      <c r="T1" s="340"/>
    </row>
    <row r="2" spans="1:20" ht="48.95" customHeight="1" thickTop="1" thickBot="1" x14ac:dyDescent="0.25">
      <c r="A2" s="312"/>
      <c r="B2" s="312"/>
      <c r="C2" s="312"/>
      <c r="D2" s="245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7"/>
      <c r="Q2" s="325" t="s">
        <v>220</v>
      </c>
      <c r="R2" s="326"/>
      <c r="S2" s="326"/>
      <c r="T2" s="327"/>
    </row>
    <row r="3" spans="1:20" ht="15" customHeight="1" thickTop="1" thickBot="1" x14ac:dyDescent="0.25">
      <c r="A3" s="319"/>
      <c r="B3" s="320"/>
      <c r="C3" s="320"/>
      <c r="D3" s="320"/>
      <c r="E3" s="320"/>
      <c r="F3" s="320"/>
      <c r="G3" s="320"/>
      <c r="H3" s="320"/>
      <c r="I3" s="320"/>
      <c r="J3" s="320"/>
      <c r="K3" s="320"/>
      <c r="L3" s="320"/>
      <c r="M3" s="320"/>
      <c r="N3" s="320"/>
      <c r="O3" s="320"/>
      <c r="P3" s="320"/>
      <c r="Q3" s="320"/>
      <c r="R3" s="320"/>
      <c r="S3" s="320"/>
      <c r="T3" s="321"/>
    </row>
    <row r="4" spans="1:20" ht="30" customHeight="1" thickTop="1" thickBot="1" x14ac:dyDescent="0.25">
      <c r="A4" s="313" t="s">
        <v>1</v>
      </c>
      <c r="B4" s="314"/>
      <c r="C4" s="314"/>
      <c r="D4" s="314"/>
      <c r="E4" s="314"/>
      <c r="F4" s="314"/>
      <c r="G4" s="314"/>
      <c r="H4" s="314"/>
      <c r="I4" s="314"/>
      <c r="J4" s="315"/>
      <c r="K4" s="316" t="s">
        <v>2</v>
      </c>
      <c r="L4" s="317"/>
      <c r="M4" s="317"/>
      <c r="N4" s="317"/>
      <c r="O4" s="317"/>
      <c r="P4" s="317"/>
      <c r="Q4" s="317"/>
      <c r="R4" s="317"/>
      <c r="S4" s="317"/>
      <c r="T4" s="318"/>
    </row>
    <row r="5" spans="1:20" ht="30" customHeight="1" thickTop="1" thickBot="1" x14ac:dyDescent="0.25">
      <c r="A5" s="213" t="s">
        <v>30</v>
      </c>
      <c r="B5" s="214"/>
      <c r="C5" s="223"/>
      <c r="D5" s="302" t="s">
        <v>115</v>
      </c>
      <c r="E5" s="303"/>
      <c r="F5" s="303"/>
      <c r="G5" s="303"/>
      <c r="H5" s="303"/>
      <c r="I5" s="303"/>
      <c r="J5" s="304"/>
      <c r="K5" s="27"/>
      <c r="L5" s="28"/>
      <c r="M5" s="28"/>
      <c r="N5" s="28"/>
      <c r="O5" s="28"/>
      <c r="P5" s="28"/>
      <c r="Q5" s="28"/>
      <c r="R5" s="28"/>
      <c r="S5" s="28"/>
      <c r="T5" s="29"/>
    </row>
    <row r="6" spans="1:20" ht="15" customHeight="1" thickTop="1" x14ac:dyDescent="0.2">
      <c r="A6" s="224" t="s">
        <v>77</v>
      </c>
      <c r="B6" s="225"/>
      <c r="C6" s="226"/>
      <c r="D6" s="305" t="s">
        <v>3</v>
      </c>
      <c r="E6" s="306"/>
      <c r="F6" s="306"/>
      <c r="G6" s="306"/>
      <c r="H6" s="306"/>
      <c r="I6" s="306"/>
      <c r="J6" s="307"/>
      <c r="K6" s="27"/>
      <c r="L6" s="28"/>
      <c r="M6" s="28"/>
      <c r="N6" s="28"/>
      <c r="O6" s="28"/>
      <c r="P6" s="28"/>
      <c r="Q6" s="28"/>
      <c r="R6" s="28"/>
      <c r="S6" s="28"/>
      <c r="T6" s="29"/>
    </row>
    <row r="7" spans="1:20" ht="15" customHeight="1" thickBot="1" x14ac:dyDescent="0.25">
      <c r="A7" s="227"/>
      <c r="B7" s="228"/>
      <c r="C7" s="229"/>
      <c r="D7" s="308"/>
      <c r="E7" s="309"/>
      <c r="F7" s="309"/>
      <c r="G7" s="309"/>
      <c r="H7" s="309"/>
      <c r="I7" s="309"/>
      <c r="J7" s="310"/>
      <c r="K7" s="27"/>
      <c r="L7" s="28"/>
      <c r="M7" s="28"/>
      <c r="N7" s="28"/>
      <c r="O7" s="28"/>
      <c r="P7" s="28"/>
      <c r="Q7" s="28"/>
      <c r="R7" s="28"/>
      <c r="S7" s="28"/>
      <c r="T7" s="29"/>
    </row>
    <row r="8" spans="1:20" ht="42.95" customHeight="1" thickTop="1" x14ac:dyDescent="0.3">
      <c r="A8" s="224" t="s">
        <v>73</v>
      </c>
      <c r="B8" s="225"/>
      <c r="C8" s="226"/>
      <c r="D8" s="209" t="s">
        <v>51</v>
      </c>
      <c r="E8" s="210"/>
      <c r="F8" s="210"/>
      <c r="G8" s="210"/>
      <c r="H8" s="210"/>
      <c r="I8" s="210"/>
      <c r="J8" s="15" t="s">
        <v>80</v>
      </c>
      <c r="K8" s="27"/>
      <c r="L8" s="28"/>
      <c r="M8" s="28"/>
      <c r="N8" s="28"/>
      <c r="O8" s="28"/>
      <c r="P8" s="28"/>
      <c r="Q8" s="28"/>
      <c r="R8" s="28"/>
      <c r="S8" s="28"/>
      <c r="T8" s="29"/>
    </row>
    <row r="9" spans="1:20" ht="42.95" customHeight="1" thickBot="1" x14ac:dyDescent="0.25">
      <c r="A9" s="227"/>
      <c r="B9" s="228"/>
      <c r="C9" s="229"/>
      <c r="D9" s="211" t="s">
        <v>162</v>
      </c>
      <c r="E9" s="212"/>
      <c r="F9" s="212"/>
      <c r="G9" s="212"/>
      <c r="H9" s="212"/>
      <c r="I9" s="212"/>
      <c r="J9" s="59"/>
      <c r="K9" s="27"/>
      <c r="L9" s="28"/>
      <c r="M9" s="28"/>
      <c r="N9" s="28"/>
      <c r="O9" s="28"/>
      <c r="P9" s="28"/>
      <c r="Q9" s="28"/>
      <c r="R9" s="28"/>
      <c r="S9" s="28"/>
      <c r="T9" s="29"/>
    </row>
    <row r="10" spans="1:20" ht="30" customHeight="1" thickTop="1" thickBot="1" x14ac:dyDescent="0.25">
      <c r="A10" s="213" t="s">
        <v>71</v>
      </c>
      <c r="B10" s="214"/>
      <c r="C10" s="215"/>
      <c r="D10" s="299" t="s">
        <v>26</v>
      </c>
      <c r="E10" s="300"/>
      <c r="F10" s="300"/>
      <c r="G10" s="300"/>
      <c r="H10" s="300"/>
      <c r="I10" s="300"/>
      <c r="J10" s="301"/>
      <c r="K10" s="27"/>
      <c r="L10" s="28"/>
      <c r="M10" s="28"/>
      <c r="N10" s="28"/>
      <c r="O10" s="28"/>
      <c r="P10" s="28"/>
      <c r="Q10" s="28"/>
      <c r="R10" s="28"/>
      <c r="S10" s="28"/>
      <c r="T10" s="29"/>
    </row>
    <row r="11" spans="1:20" ht="30" customHeight="1" thickTop="1" thickBot="1" x14ac:dyDescent="0.25">
      <c r="A11" s="217" t="s">
        <v>28</v>
      </c>
      <c r="B11" s="218"/>
      <c r="C11" s="219"/>
      <c r="D11" s="299" t="s">
        <v>116</v>
      </c>
      <c r="E11" s="300"/>
      <c r="F11" s="300"/>
      <c r="G11" s="300"/>
      <c r="H11" s="300"/>
      <c r="I11" s="300"/>
      <c r="J11" s="301"/>
      <c r="K11" s="27"/>
      <c r="L11" s="28"/>
      <c r="M11" s="28"/>
      <c r="N11" s="28"/>
      <c r="O11" s="28"/>
      <c r="P11" s="28"/>
      <c r="Q11" s="28"/>
      <c r="R11" s="28"/>
      <c r="S11" s="28"/>
      <c r="T11" s="29"/>
    </row>
    <row r="12" spans="1:20" ht="30" customHeight="1" thickTop="1" thickBot="1" x14ac:dyDescent="0.25">
      <c r="A12" s="220" t="s">
        <v>76</v>
      </c>
      <c r="B12" s="221"/>
      <c r="C12" s="222"/>
      <c r="D12" s="302" t="s">
        <v>78</v>
      </c>
      <c r="E12" s="303"/>
      <c r="F12" s="303"/>
      <c r="G12" s="303"/>
      <c r="H12" s="303"/>
      <c r="I12" s="303"/>
      <c r="J12" s="304"/>
      <c r="K12" s="30"/>
      <c r="L12" s="31"/>
      <c r="M12" s="31"/>
      <c r="N12" s="31"/>
      <c r="O12" s="31"/>
      <c r="P12" s="31"/>
      <c r="Q12" s="31"/>
      <c r="R12" s="31"/>
      <c r="S12" s="31"/>
      <c r="T12" s="32"/>
    </row>
    <row r="13" spans="1:20" ht="50.1" customHeight="1" thickTop="1" thickBot="1" x14ac:dyDescent="0.25">
      <c r="A13" s="231" t="s">
        <v>74</v>
      </c>
      <c r="B13" s="232"/>
      <c r="C13" s="233"/>
      <c r="D13" s="302" t="s">
        <v>91</v>
      </c>
      <c r="E13" s="303"/>
      <c r="F13" s="303"/>
      <c r="G13" s="303"/>
      <c r="H13" s="303"/>
      <c r="I13" s="303"/>
      <c r="J13" s="304"/>
      <c r="K13" s="296"/>
      <c r="L13" s="297"/>
      <c r="M13" s="297"/>
      <c r="N13" s="297"/>
      <c r="O13" s="297"/>
      <c r="P13" s="297"/>
      <c r="Q13" s="297"/>
      <c r="R13" s="297"/>
      <c r="S13" s="297"/>
      <c r="T13" s="298"/>
    </row>
    <row r="14" spans="1:20" ht="15.75" thickTop="1" thickBot="1" x14ac:dyDescent="0.25">
      <c r="A14" s="293"/>
      <c r="B14" s="294"/>
      <c r="C14" s="294"/>
      <c r="D14" s="294"/>
      <c r="E14" s="294"/>
      <c r="F14" s="294"/>
      <c r="G14" s="294"/>
      <c r="H14" s="294"/>
      <c r="I14" s="294"/>
      <c r="J14" s="294"/>
      <c r="K14" s="294"/>
      <c r="L14" s="294"/>
      <c r="M14" s="294"/>
      <c r="N14" s="294"/>
      <c r="O14" s="294"/>
      <c r="P14" s="294"/>
      <c r="Q14" s="294"/>
      <c r="R14" s="294"/>
      <c r="S14" s="294"/>
      <c r="T14" s="295"/>
    </row>
    <row r="15" spans="1:20" ht="30" customHeight="1" thickTop="1" thickBot="1" x14ac:dyDescent="0.25">
      <c r="A15" s="287" t="s">
        <v>8</v>
      </c>
      <c r="B15" s="288"/>
      <c r="C15" s="288"/>
      <c r="D15" s="288"/>
      <c r="E15" s="288"/>
      <c r="F15" s="288"/>
      <c r="G15" s="288"/>
      <c r="H15" s="288"/>
      <c r="I15" s="288"/>
      <c r="J15" s="289"/>
      <c r="K15" s="290" t="s">
        <v>27</v>
      </c>
      <c r="L15" s="291"/>
      <c r="M15" s="291"/>
      <c r="N15" s="291"/>
      <c r="O15" s="291"/>
      <c r="P15" s="291"/>
      <c r="Q15" s="291"/>
      <c r="R15" s="291"/>
      <c r="S15" s="291"/>
      <c r="T15" s="292"/>
    </row>
    <row r="16" spans="1:20" ht="135.94999999999999" customHeight="1" thickTop="1" thickBot="1" x14ac:dyDescent="0.25">
      <c r="A16" s="278" t="s">
        <v>10</v>
      </c>
      <c r="B16" s="279"/>
      <c r="C16" s="278" t="str">
        <f>D8</f>
        <v>N° de PVE implementados acorde a las condiciones de salud y riesgos prioritarios</v>
      </c>
      <c r="D16" s="279"/>
      <c r="E16" s="278" t="str">
        <f>D9</f>
        <v>Nº de PVE establecidos según condiciones de salud y riesgos prioritarios</v>
      </c>
      <c r="F16" s="279"/>
      <c r="G16" s="280" t="s">
        <v>11</v>
      </c>
      <c r="H16" s="281"/>
      <c r="I16" s="280" t="s">
        <v>12</v>
      </c>
      <c r="J16" s="281"/>
      <c r="K16" s="270" t="s">
        <v>214</v>
      </c>
      <c r="L16" s="271"/>
      <c r="M16" s="271"/>
      <c r="N16" s="271"/>
      <c r="O16" s="271"/>
      <c r="P16" s="271"/>
      <c r="Q16" s="271"/>
      <c r="R16" s="271"/>
      <c r="S16" s="271"/>
      <c r="T16" s="272"/>
    </row>
    <row r="17" spans="1:20" ht="27.75" customHeight="1" thickTop="1" thickBot="1" x14ac:dyDescent="0.25">
      <c r="A17" s="255">
        <v>2017</v>
      </c>
      <c r="B17" s="256"/>
      <c r="C17" s="350">
        <v>1</v>
      </c>
      <c r="D17" s="351"/>
      <c r="E17" s="350">
        <v>1</v>
      </c>
      <c r="F17" s="351"/>
      <c r="G17" s="259">
        <f>IF(E17=0,0,IF(E17&gt;0,C17/E17))</f>
        <v>1</v>
      </c>
      <c r="H17" s="260"/>
      <c r="I17" s="261">
        <f>IF(E17=0,0.8,IF(E17&gt;0,0.8))</f>
        <v>0.8</v>
      </c>
      <c r="J17" s="262"/>
      <c r="K17" s="271"/>
      <c r="L17" s="271"/>
      <c r="M17" s="271"/>
      <c r="N17" s="271"/>
      <c r="O17" s="271"/>
      <c r="P17" s="271"/>
      <c r="Q17" s="271"/>
      <c r="R17" s="271"/>
      <c r="S17" s="271"/>
      <c r="T17" s="272"/>
    </row>
    <row r="18" spans="1:20" ht="27.75" customHeight="1" thickTop="1" thickBot="1" x14ac:dyDescent="0.25">
      <c r="A18" s="255">
        <v>2018</v>
      </c>
      <c r="B18" s="256"/>
      <c r="C18" s="276">
        <v>2</v>
      </c>
      <c r="D18" s="277"/>
      <c r="E18" s="276">
        <v>2</v>
      </c>
      <c r="F18" s="277"/>
      <c r="G18" s="259">
        <f>IF(E18=0,0,IF(E18&gt;0,C18/E18))</f>
        <v>1</v>
      </c>
      <c r="H18" s="260"/>
      <c r="I18" s="261">
        <v>0.85</v>
      </c>
      <c r="J18" s="262"/>
      <c r="K18" s="271"/>
      <c r="L18" s="271"/>
      <c r="M18" s="271"/>
      <c r="N18" s="271"/>
      <c r="O18" s="271"/>
      <c r="P18" s="271"/>
      <c r="Q18" s="271"/>
      <c r="R18" s="271"/>
      <c r="S18" s="271"/>
      <c r="T18" s="272"/>
    </row>
    <row r="19" spans="1:20" ht="27.75" customHeight="1" thickTop="1" thickBot="1" x14ac:dyDescent="0.25">
      <c r="A19" s="255">
        <v>2019</v>
      </c>
      <c r="B19" s="256"/>
      <c r="C19" s="257">
        <v>2</v>
      </c>
      <c r="D19" s="258"/>
      <c r="E19" s="255">
        <v>2</v>
      </c>
      <c r="F19" s="256"/>
      <c r="G19" s="259">
        <f t="shared" ref="G19:G22" si="0">IF(E19=0,0,IF(E19&gt;0,C19/E19))</f>
        <v>1</v>
      </c>
      <c r="H19" s="260"/>
      <c r="I19" s="261">
        <v>0.9</v>
      </c>
      <c r="J19" s="262"/>
      <c r="K19" s="271"/>
      <c r="L19" s="271"/>
      <c r="M19" s="271"/>
      <c r="N19" s="271"/>
      <c r="O19" s="271"/>
      <c r="P19" s="271"/>
      <c r="Q19" s="271"/>
      <c r="R19" s="271"/>
      <c r="S19" s="271"/>
      <c r="T19" s="272"/>
    </row>
    <row r="20" spans="1:20" ht="27.75" customHeight="1" thickTop="1" thickBot="1" x14ac:dyDescent="0.25">
      <c r="A20" s="255">
        <v>2020</v>
      </c>
      <c r="B20" s="256"/>
      <c r="C20" s="257"/>
      <c r="D20" s="258"/>
      <c r="E20" s="255"/>
      <c r="F20" s="256"/>
      <c r="G20" s="259">
        <f t="shared" si="0"/>
        <v>0</v>
      </c>
      <c r="H20" s="260"/>
      <c r="I20" s="261">
        <v>0.95</v>
      </c>
      <c r="J20" s="262"/>
      <c r="K20" s="271"/>
      <c r="L20" s="271"/>
      <c r="M20" s="271"/>
      <c r="N20" s="271"/>
      <c r="O20" s="271"/>
      <c r="P20" s="271"/>
      <c r="Q20" s="271"/>
      <c r="R20" s="271"/>
      <c r="S20" s="271"/>
      <c r="T20" s="272"/>
    </row>
    <row r="21" spans="1:20" ht="27.75" customHeight="1" thickTop="1" thickBot="1" x14ac:dyDescent="0.25">
      <c r="A21" s="255">
        <v>2021</v>
      </c>
      <c r="B21" s="256"/>
      <c r="C21" s="257"/>
      <c r="D21" s="258"/>
      <c r="E21" s="255"/>
      <c r="F21" s="256"/>
      <c r="G21" s="259">
        <f t="shared" si="0"/>
        <v>0</v>
      </c>
      <c r="H21" s="260"/>
      <c r="I21" s="261">
        <v>1</v>
      </c>
      <c r="J21" s="262"/>
      <c r="K21" s="271"/>
      <c r="L21" s="271"/>
      <c r="M21" s="271"/>
      <c r="N21" s="271"/>
      <c r="O21" s="271"/>
      <c r="P21" s="271"/>
      <c r="Q21" s="271"/>
      <c r="R21" s="271"/>
      <c r="S21" s="271"/>
      <c r="T21" s="272"/>
    </row>
    <row r="22" spans="1:20" ht="27.75" customHeight="1" thickTop="1" thickBot="1" x14ac:dyDescent="0.25">
      <c r="A22" s="255">
        <v>2022</v>
      </c>
      <c r="B22" s="256"/>
      <c r="C22" s="257"/>
      <c r="D22" s="258"/>
      <c r="E22" s="255"/>
      <c r="F22" s="256"/>
      <c r="G22" s="259">
        <f t="shared" si="0"/>
        <v>0</v>
      </c>
      <c r="H22" s="260"/>
      <c r="I22" s="261">
        <v>1</v>
      </c>
      <c r="J22" s="262"/>
      <c r="K22" s="271"/>
      <c r="L22" s="271"/>
      <c r="M22" s="271"/>
      <c r="N22" s="271"/>
      <c r="O22" s="271"/>
      <c r="P22" s="271"/>
      <c r="Q22" s="271"/>
      <c r="R22" s="271"/>
      <c r="S22" s="271"/>
      <c r="T22" s="272"/>
    </row>
    <row r="23" spans="1:20" ht="21.75" thickTop="1" thickBot="1" x14ac:dyDescent="0.35">
      <c r="A23" s="263"/>
      <c r="B23" s="264"/>
      <c r="C23" s="264"/>
      <c r="D23" s="264"/>
      <c r="E23" s="264"/>
      <c r="F23" s="264"/>
      <c r="G23" s="264"/>
      <c r="H23" s="264"/>
      <c r="I23" s="264"/>
      <c r="J23" s="265"/>
      <c r="K23" s="273"/>
      <c r="L23" s="274"/>
      <c r="M23" s="274"/>
      <c r="N23" s="274"/>
      <c r="O23" s="274"/>
      <c r="P23" s="274"/>
      <c r="Q23" s="274"/>
      <c r="R23" s="274"/>
      <c r="S23" s="274"/>
      <c r="T23" s="275"/>
    </row>
    <row r="24" spans="1:20" ht="15" thickTop="1" x14ac:dyDescent="0.2"/>
  </sheetData>
  <mergeCells count="63">
    <mergeCell ref="A1:C2"/>
    <mergeCell ref="A4:J4"/>
    <mergeCell ref="K4:T4"/>
    <mergeCell ref="A3:T3"/>
    <mergeCell ref="D1:P2"/>
    <mergeCell ref="Q1:T1"/>
    <mergeCell ref="Q2:T2"/>
    <mergeCell ref="A5:C5"/>
    <mergeCell ref="D5:J5"/>
    <mergeCell ref="A6:C7"/>
    <mergeCell ref="D6:J7"/>
    <mergeCell ref="A8:C9"/>
    <mergeCell ref="D8:I8"/>
    <mergeCell ref="D9:I9"/>
    <mergeCell ref="A10:C10"/>
    <mergeCell ref="D10:J10"/>
    <mergeCell ref="A11:C11"/>
    <mergeCell ref="D11:J11"/>
    <mergeCell ref="A12:C12"/>
    <mergeCell ref="D12:J12"/>
    <mergeCell ref="A13:C13"/>
    <mergeCell ref="D13:J13"/>
    <mergeCell ref="A15:J15"/>
    <mergeCell ref="K15:T15"/>
    <mergeCell ref="K13:T13"/>
    <mergeCell ref="A14:T14"/>
    <mergeCell ref="K16:T23"/>
    <mergeCell ref="A17:B17"/>
    <mergeCell ref="C17:D17"/>
    <mergeCell ref="E17:F17"/>
    <mergeCell ref="G17:H17"/>
    <mergeCell ref="I17:J17"/>
    <mergeCell ref="A18:B18"/>
    <mergeCell ref="C18:D18"/>
    <mergeCell ref="E18:F18"/>
    <mergeCell ref="G18:H18"/>
    <mergeCell ref="A16:B16"/>
    <mergeCell ref="C16:D16"/>
    <mergeCell ref="E16:F16"/>
    <mergeCell ref="G16:H16"/>
    <mergeCell ref="I16:J16"/>
    <mergeCell ref="I18:J18"/>
    <mergeCell ref="A19:B19"/>
    <mergeCell ref="C19:D19"/>
    <mergeCell ref="E19:F19"/>
    <mergeCell ref="G19:H19"/>
    <mergeCell ref="I19:J19"/>
    <mergeCell ref="A23:J23"/>
    <mergeCell ref="A20:B20"/>
    <mergeCell ref="C20:D20"/>
    <mergeCell ref="E20:F20"/>
    <mergeCell ref="G20:H20"/>
    <mergeCell ref="I20:J20"/>
    <mergeCell ref="A21:B21"/>
    <mergeCell ref="C21:D21"/>
    <mergeCell ref="E21:F21"/>
    <mergeCell ref="G21:H21"/>
    <mergeCell ref="I21:J21"/>
    <mergeCell ref="A22:B22"/>
    <mergeCell ref="C22:D22"/>
    <mergeCell ref="E22:F22"/>
    <mergeCell ref="G22:H22"/>
    <mergeCell ref="I22:J22"/>
  </mergeCells>
  <conditionalFormatting sqref="G17:H17">
    <cfRule type="cellIs" dxfId="206" priority="15" operator="lessThan">
      <formula>0.8</formula>
    </cfRule>
    <cfRule type="cellIs" dxfId="205" priority="16" operator="greaterThan">
      <formula>0.79</formula>
    </cfRule>
  </conditionalFormatting>
  <conditionalFormatting sqref="G18:H18">
    <cfRule type="cellIs" dxfId="204" priority="13" operator="lessThan">
      <formula>0.85</formula>
    </cfRule>
    <cfRule type="cellIs" dxfId="203" priority="14" operator="greaterThan">
      <formula>0.84</formula>
    </cfRule>
  </conditionalFormatting>
  <conditionalFormatting sqref="G19:H19">
    <cfRule type="cellIs" dxfId="202" priority="11" operator="lessThan">
      <formula>0.9</formula>
    </cfRule>
    <cfRule type="cellIs" dxfId="201" priority="12" operator="greaterThan">
      <formula>0.89</formula>
    </cfRule>
  </conditionalFormatting>
  <conditionalFormatting sqref="G20:H20">
    <cfRule type="cellIs" dxfId="200" priority="9" operator="lessThan">
      <formula>0.95</formula>
    </cfRule>
    <cfRule type="cellIs" dxfId="199" priority="10" operator="greaterThan">
      <formula>0.94</formula>
    </cfRule>
  </conditionalFormatting>
  <conditionalFormatting sqref="G21:H21">
    <cfRule type="cellIs" dxfId="198" priority="3" operator="lessThan">
      <formula>1</formula>
    </cfRule>
    <cfRule type="cellIs" dxfId="197" priority="4" operator="greaterThan">
      <formula>0.99</formula>
    </cfRule>
  </conditionalFormatting>
  <conditionalFormatting sqref="G22:H22">
    <cfRule type="cellIs" dxfId="196" priority="1" operator="lessThan">
      <formula>1</formula>
    </cfRule>
    <cfRule type="cellIs" dxfId="195" priority="2" operator="greaterThan">
      <formula>0.99</formula>
    </cfRule>
  </conditionalFormatting>
  <pageMargins left="0.25" right="0.25" top="0.75" bottom="0.75" header="0.3" footer="0.3"/>
  <pageSetup paperSize="9"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8" tint="-0.249977111117893"/>
  </sheetPr>
  <dimension ref="A1:T24"/>
  <sheetViews>
    <sheetView topLeftCell="G1" zoomScale="60" zoomScaleNormal="60" zoomScalePageLayoutView="75" workbookViewId="0">
      <selection activeCell="Q1" sqref="Q1:T1"/>
    </sheetView>
  </sheetViews>
  <sheetFormatPr baseColWidth="10" defaultRowHeight="14.25" x14ac:dyDescent="0.2"/>
  <cols>
    <col min="1" max="3" width="18.85546875" style="26" customWidth="1"/>
    <col min="4" max="4" width="17.7109375" style="26" customWidth="1"/>
    <col min="5" max="6" width="15.28515625" style="26" customWidth="1"/>
    <col min="7" max="9" width="11.42578125" style="26"/>
    <col min="10" max="10" width="12.85546875" style="26" customWidth="1"/>
    <col min="11" max="11" width="5.42578125" style="26" customWidth="1"/>
    <col min="12" max="13" width="11.42578125" style="26"/>
    <col min="14" max="14" width="11.42578125" style="26" customWidth="1"/>
    <col min="15" max="15" width="11.140625" style="26" customWidth="1"/>
    <col min="16" max="16" width="11.42578125" style="26" customWidth="1"/>
    <col min="17" max="16384" width="11.42578125" style="26"/>
  </cols>
  <sheetData>
    <row r="1" spans="1:20" ht="48.95" customHeight="1" thickTop="1" thickBot="1" x14ac:dyDescent="0.25">
      <c r="A1" s="230"/>
      <c r="B1" s="230"/>
      <c r="C1" s="230"/>
      <c r="D1" s="242" t="s">
        <v>70</v>
      </c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4"/>
      <c r="Q1" s="338" t="s">
        <v>221</v>
      </c>
      <c r="R1" s="339"/>
      <c r="S1" s="339"/>
      <c r="T1" s="340"/>
    </row>
    <row r="2" spans="1:20" ht="48.95" customHeight="1" thickTop="1" thickBot="1" x14ac:dyDescent="0.25">
      <c r="A2" s="230"/>
      <c r="B2" s="230"/>
      <c r="C2" s="230"/>
      <c r="D2" s="245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7"/>
      <c r="Q2" s="325" t="s">
        <v>220</v>
      </c>
      <c r="R2" s="326"/>
      <c r="S2" s="326"/>
      <c r="T2" s="327"/>
    </row>
    <row r="3" spans="1:20" ht="15" customHeight="1" thickTop="1" thickBot="1" x14ac:dyDescent="0.25">
      <c r="A3" s="230"/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0"/>
      <c r="S3" s="230"/>
      <c r="T3" s="230"/>
    </row>
    <row r="4" spans="1:20" ht="30" customHeight="1" thickTop="1" thickBot="1" x14ac:dyDescent="0.25">
      <c r="A4" s="313" t="s">
        <v>1</v>
      </c>
      <c r="B4" s="314"/>
      <c r="C4" s="314"/>
      <c r="D4" s="314"/>
      <c r="E4" s="314"/>
      <c r="F4" s="314"/>
      <c r="G4" s="314"/>
      <c r="H4" s="314"/>
      <c r="I4" s="314"/>
      <c r="J4" s="315"/>
      <c r="K4" s="316" t="s">
        <v>2</v>
      </c>
      <c r="L4" s="317"/>
      <c r="M4" s="317"/>
      <c r="N4" s="317"/>
      <c r="O4" s="317"/>
      <c r="P4" s="317"/>
      <c r="Q4" s="317"/>
      <c r="R4" s="317"/>
      <c r="S4" s="317"/>
      <c r="T4" s="318"/>
    </row>
    <row r="5" spans="1:20" ht="50.1" customHeight="1" thickTop="1" thickBot="1" x14ac:dyDescent="0.25">
      <c r="A5" s="213" t="s">
        <v>30</v>
      </c>
      <c r="B5" s="214"/>
      <c r="C5" s="223"/>
      <c r="D5" s="359" t="s">
        <v>117</v>
      </c>
      <c r="E5" s="360"/>
      <c r="F5" s="360"/>
      <c r="G5" s="360"/>
      <c r="H5" s="360"/>
      <c r="I5" s="360"/>
      <c r="J5" s="361"/>
      <c r="K5" s="27"/>
      <c r="L5" s="28"/>
      <c r="M5" s="28"/>
      <c r="N5" s="28"/>
      <c r="O5" s="28"/>
      <c r="P5" s="28"/>
      <c r="Q5" s="28"/>
      <c r="R5" s="28"/>
      <c r="S5" s="28"/>
      <c r="T5" s="29"/>
    </row>
    <row r="6" spans="1:20" ht="15" customHeight="1" thickTop="1" x14ac:dyDescent="0.2">
      <c r="A6" s="224" t="s">
        <v>77</v>
      </c>
      <c r="B6" s="225"/>
      <c r="C6" s="226"/>
      <c r="D6" s="305" t="s">
        <v>3</v>
      </c>
      <c r="E6" s="306"/>
      <c r="F6" s="306"/>
      <c r="G6" s="306"/>
      <c r="H6" s="306"/>
      <c r="I6" s="306"/>
      <c r="J6" s="307"/>
      <c r="K6" s="27"/>
      <c r="L6" s="28"/>
      <c r="M6" s="28"/>
      <c r="N6" s="28"/>
      <c r="O6" s="28"/>
      <c r="P6" s="28"/>
      <c r="Q6" s="28"/>
      <c r="R6" s="28"/>
      <c r="S6" s="28"/>
      <c r="T6" s="29"/>
    </row>
    <row r="7" spans="1:20" ht="15" customHeight="1" thickBot="1" x14ac:dyDescent="0.25">
      <c r="A7" s="227"/>
      <c r="B7" s="228"/>
      <c r="C7" s="229"/>
      <c r="D7" s="308"/>
      <c r="E7" s="309"/>
      <c r="F7" s="309"/>
      <c r="G7" s="309"/>
      <c r="H7" s="309"/>
      <c r="I7" s="309"/>
      <c r="J7" s="310"/>
      <c r="K7" s="27"/>
      <c r="L7" s="28"/>
      <c r="M7" s="28"/>
      <c r="N7" s="28"/>
      <c r="O7" s="28"/>
      <c r="P7" s="28"/>
      <c r="Q7" s="28"/>
      <c r="R7" s="28"/>
      <c r="S7" s="28"/>
      <c r="T7" s="29"/>
    </row>
    <row r="8" spans="1:20" ht="42.95" customHeight="1" thickTop="1" x14ac:dyDescent="0.3">
      <c r="A8" s="224" t="s">
        <v>73</v>
      </c>
      <c r="B8" s="225"/>
      <c r="C8" s="226"/>
      <c r="D8" s="209" t="s">
        <v>119</v>
      </c>
      <c r="E8" s="210"/>
      <c r="F8" s="210"/>
      <c r="G8" s="210"/>
      <c r="H8" s="210"/>
      <c r="I8" s="210"/>
      <c r="J8" s="58" t="s">
        <v>80</v>
      </c>
      <c r="K8" s="27"/>
      <c r="L8" s="28"/>
      <c r="M8" s="28"/>
      <c r="N8" s="28"/>
      <c r="O8" s="28"/>
      <c r="P8" s="28"/>
      <c r="Q8" s="28"/>
      <c r="R8" s="28"/>
      <c r="S8" s="28"/>
      <c r="T8" s="29"/>
    </row>
    <row r="9" spans="1:20" ht="42.95" customHeight="1" thickBot="1" x14ac:dyDescent="0.25">
      <c r="A9" s="227"/>
      <c r="B9" s="228"/>
      <c r="C9" s="229"/>
      <c r="D9" s="376" t="s">
        <v>135</v>
      </c>
      <c r="E9" s="377"/>
      <c r="F9" s="377"/>
      <c r="G9" s="377"/>
      <c r="H9" s="377"/>
      <c r="I9" s="377"/>
      <c r="J9" s="59"/>
      <c r="K9" s="27"/>
      <c r="L9" s="28"/>
      <c r="M9" s="28"/>
      <c r="N9" s="28"/>
      <c r="O9" s="28"/>
      <c r="P9" s="28"/>
      <c r="Q9" s="28"/>
      <c r="R9" s="28"/>
      <c r="S9" s="28"/>
      <c r="T9" s="29"/>
    </row>
    <row r="10" spans="1:20" ht="30" customHeight="1" thickTop="1" thickBot="1" x14ac:dyDescent="0.25">
      <c r="A10" s="213" t="s">
        <v>71</v>
      </c>
      <c r="B10" s="214"/>
      <c r="C10" s="215"/>
      <c r="D10" s="299" t="s">
        <v>26</v>
      </c>
      <c r="E10" s="300"/>
      <c r="F10" s="300"/>
      <c r="G10" s="300"/>
      <c r="H10" s="300"/>
      <c r="I10" s="300"/>
      <c r="J10" s="301"/>
      <c r="K10" s="27"/>
      <c r="L10" s="28"/>
      <c r="M10" s="28"/>
      <c r="N10" s="28"/>
      <c r="O10" s="28"/>
      <c r="P10" s="28"/>
      <c r="Q10" s="28"/>
      <c r="R10" s="28"/>
      <c r="S10" s="28"/>
      <c r="T10" s="29"/>
    </row>
    <row r="11" spans="1:20" ht="30" customHeight="1" thickTop="1" thickBot="1" x14ac:dyDescent="0.25">
      <c r="A11" s="217" t="s">
        <v>28</v>
      </c>
      <c r="B11" s="218"/>
      <c r="C11" s="219"/>
      <c r="D11" s="299" t="s">
        <v>118</v>
      </c>
      <c r="E11" s="300"/>
      <c r="F11" s="300"/>
      <c r="G11" s="300"/>
      <c r="H11" s="300"/>
      <c r="I11" s="300"/>
      <c r="J11" s="301"/>
      <c r="K11" s="27"/>
      <c r="L11" s="28"/>
      <c r="M11" s="28"/>
      <c r="N11" s="28"/>
      <c r="O11" s="28"/>
      <c r="P11" s="28"/>
      <c r="Q11" s="28"/>
      <c r="R11" s="28"/>
      <c r="S11" s="28"/>
      <c r="T11" s="29"/>
    </row>
    <row r="12" spans="1:20" ht="30" customHeight="1" thickTop="1" thickBot="1" x14ac:dyDescent="0.25">
      <c r="A12" s="220" t="s">
        <v>76</v>
      </c>
      <c r="B12" s="221"/>
      <c r="C12" s="222"/>
      <c r="D12" s="302" t="s">
        <v>78</v>
      </c>
      <c r="E12" s="303"/>
      <c r="F12" s="303"/>
      <c r="G12" s="303"/>
      <c r="H12" s="303"/>
      <c r="I12" s="303"/>
      <c r="J12" s="304"/>
      <c r="K12" s="30"/>
      <c r="L12" s="31"/>
      <c r="M12" s="31"/>
      <c r="N12" s="31"/>
      <c r="O12" s="31"/>
      <c r="P12" s="31"/>
      <c r="Q12" s="31"/>
      <c r="R12" s="31"/>
      <c r="S12" s="31"/>
      <c r="T12" s="32"/>
    </row>
    <row r="13" spans="1:20" ht="50.1" customHeight="1" thickTop="1" thickBot="1" x14ac:dyDescent="0.25">
      <c r="A13" s="231" t="s">
        <v>74</v>
      </c>
      <c r="B13" s="232"/>
      <c r="C13" s="233"/>
      <c r="D13" s="302" t="s">
        <v>91</v>
      </c>
      <c r="E13" s="303"/>
      <c r="F13" s="303"/>
      <c r="G13" s="303"/>
      <c r="H13" s="303"/>
      <c r="I13" s="303"/>
      <c r="J13" s="304"/>
      <c r="K13" s="30"/>
      <c r="L13" s="31"/>
      <c r="M13" s="31"/>
      <c r="N13" s="31"/>
      <c r="O13" s="31"/>
      <c r="P13" s="31"/>
      <c r="Q13" s="31"/>
      <c r="R13" s="31"/>
      <c r="S13" s="31"/>
      <c r="T13" s="32"/>
    </row>
    <row r="14" spans="1:20" ht="15.75" thickTop="1" thickBot="1" x14ac:dyDescent="0.25">
      <c r="A14" s="293"/>
      <c r="B14" s="294"/>
      <c r="C14" s="294"/>
      <c r="D14" s="294"/>
      <c r="E14" s="294"/>
      <c r="F14" s="294"/>
      <c r="G14" s="294"/>
      <c r="H14" s="294"/>
      <c r="I14" s="294"/>
      <c r="J14" s="294"/>
      <c r="K14" s="294"/>
      <c r="L14" s="294"/>
      <c r="M14" s="294"/>
      <c r="N14" s="294"/>
      <c r="O14" s="294"/>
      <c r="P14" s="294"/>
      <c r="Q14" s="294"/>
      <c r="R14" s="294"/>
      <c r="S14" s="294"/>
      <c r="T14" s="295"/>
    </row>
    <row r="15" spans="1:20" ht="30" customHeight="1" thickTop="1" thickBot="1" x14ac:dyDescent="0.25">
      <c r="A15" s="287" t="s">
        <v>8</v>
      </c>
      <c r="B15" s="288"/>
      <c r="C15" s="288"/>
      <c r="D15" s="288"/>
      <c r="E15" s="288"/>
      <c r="F15" s="288"/>
      <c r="G15" s="288"/>
      <c r="H15" s="288"/>
      <c r="I15" s="288"/>
      <c r="J15" s="289"/>
      <c r="K15" s="290" t="s">
        <v>27</v>
      </c>
      <c r="L15" s="291"/>
      <c r="M15" s="291"/>
      <c r="N15" s="291"/>
      <c r="O15" s="291"/>
      <c r="P15" s="291"/>
      <c r="Q15" s="291"/>
      <c r="R15" s="291"/>
      <c r="S15" s="291"/>
      <c r="T15" s="292"/>
    </row>
    <row r="16" spans="1:20" ht="135.94999999999999" customHeight="1" thickTop="1" thickBot="1" x14ac:dyDescent="0.25">
      <c r="A16" s="278" t="s">
        <v>10</v>
      </c>
      <c r="B16" s="279"/>
      <c r="C16" s="278" t="str">
        <f>D8</f>
        <v>N° de incidentes, accidentes y enfermedades laborales investigados</v>
      </c>
      <c r="D16" s="279"/>
      <c r="E16" s="278" t="str">
        <f>D9</f>
        <v>Nº de incidentes, accidentes y enfermedades laborales ocurridos en el año</v>
      </c>
      <c r="F16" s="279"/>
      <c r="G16" s="280" t="s">
        <v>11</v>
      </c>
      <c r="H16" s="281"/>
      <c r="I16" s="280" t="s">
        <v>12</v>
      </c>
      <c r="J16" s="281"/>
      <c r="K16" s="370" t="s">
        <v>215</v>
      </c>
      <c r="L16" s="371"/>
      <c r="M16" s="371"/>
      <c r="N16" s="371"/>
      <c r="O16" s="371"/>
      <c r="P16" s="371"/>
      <c r="Q16" s="371"/>
      <c r="R16" s="371"/>
      <c r="S16" s="371"/>
      <c r="T16" s="372"/>
    </row>
    <row r="17" spans="1:20" ht="27.75" customHeight="1" thickTop="1" thickBot="1" x14ac:dyDescent="0.25">
      <c r="A17" s="255">
        <v>2017</v>
      </c>
      <c r="B17" s="256"/>
      <c r="C17" s="276">
        <v>0</v>
      </c>
      <c r="D17" s="277"/>
      <c r="E17" s="276">
        <v>0</v>
      </c>
      <c r="F17" s="277"/>
      <c r="G17" s="261" t="str">
        <f>IF(E17=0,"NO APLICA",IF(E17&gt;0,C17/E17))</f>
        <v>NO APLICA</v>
      </c>
      <c r="H17" s="262"/>
      <c r="I17" s="261" t="str">
        <f>IF(E17=0,"NO APLICA",IF(E17&gt;0,1))</f>
        <v>NO APLICA</v>
      </c>
      <c r="J17" s="262"/>
      <c r="K17" s="371"/>
      <c r="L17" s="371"/>
      <c r="M17" s="371"/>
      <c r="N17" s="371"/>
      <c r="O17" s="371"/>
      <c r="P17" s="371"/>
      <c r="Q17" s="371"/>
      <c r="R17" s="371"/>
      <c r="S17" s="371"/>
      <c r="T17" s="372"/>
    </row>
    <row r="18" spans="1:20" ht="27.75" customHeight="1" thickTop="1" thickBot="1" x14ac:dyDescent="0.25">
      <c r="A18" s="255">
        <v>2018</v>
      </c>
      <c r="B18" s="256"/>
      <c r="C18" s="276">
        <v>2</v>
      </c>
      <c r="D18" s="277"/>
      <c r="E18" s="276">
        <v>2</v>
      </c>
      <c r="F18" s="277"/>
      <c r="G18" s="261">
        <f>IF(E18=0,"NO APLICA",IF(E18&gt;0,C18/E18))</f>
        <v>1</v>
      </c>
      <c r="H18" s="262"/>
      <c r="I18" s="261">
        <f>IF(E18=0,"NO APLICA",IF(E18&gt;0,1))</f>
        <v>1</v>
      </c>
      <c r="J18" s="262"/>
      <c r="K18" s="371"/>
      <c r="L18" s="371"/>
      <c r="M18" s="371"/>
      <c r="N18" s="371"/>
      <c r="O18" s="371"/>
      <c r="P18" s="371"/>
      <c r="Q18" s="371"/>
      <c r="R18" s="371"/>
      <c r="S18" s="371"/>
      <c r="T18" s="372"/>
    </row>
    <row r="19" spans="1:20" ht="27.75" customHeight="1" thickTop="1" thickBot="1" x14ac:dyDescent="0.25">
      <c r="A19" s="255">
        <v>2019</v>
      </c>
      <c r="B19" s="256"/>
      <c r="C19" s="257">
        <v>2</v>
      </c>
      <c r="D19" s="258"/>
      <c r="E19" s="255">
        <v>2</v>
      </c>
      <c r="F19" s="256"/>
      <c r="G19" s="261">
        <f t="shared" ref="G19:G22" si="0">IF(E19=0,"NO APLICA",IF(E19&gt;0,C19/E19))</f>
        <v>1</v>
      </c>
      <c r="H19" s="262"/>
      <c r="I19" s="261">
        <f t="shared" ref="I19:I22" si="1">IF(E19=0,"NO APLICA",IF(E19&gt;0,1))</f>
        <v>1</v>
      </c>
      <c r="J19" s="262"/>
      <c r="K19" s="371"/>
      <c r="L19" s="371"/>
      <c r="M19" s="371"/>
      <c r="N19" s="371"/>
      <c r="O19" s="371"/>
      <c r="P19" s="371"/>
      <c r="Q19" s="371"/>
      <c r="R19" s="371"/>
      <c r="S19" s="371"/>
      <c r="T19" s="372"/>
    </row>
    <row r="20" spans="1:20" ht="27.75" customHeight="1" thickTop="1" thickBot="1" x14ac:dyDescent="0.25">
      <c r="A20" s="255">
        <v>2020</v>
      </c>
      <c r="B20" s="256"/>
      <c r="C20" s="257"/>
      <c r="D20" s="258"/>
      <c r="E20" s="255"/>
      <c r="F20" s="256"/>
      <c r="G20" s="261" t="str">
        <f t="shared" si="0"/>
        <v>NO APLICA</v>
      </c>
      <c r="H20" s="262"/>
      <c r="I20" s="261" t="str">
        <f t="shared" si="1"/>
        <v>NO APLICA</v>
      </c>
      <c r="J20" s="262"/>
      <c r="K20" s="371"/>
      <c r="L20" s="371"/>
      <c r="M20" s="371"/>
      <c r="N20" s="371"/>
      <c r="O20" s="371"/>
      <c r="P20" s="371"/>
      <c r="Q20" s="371"/>
      <c r="R20" s="371"/>
      <c r="S20" s="371"/>
      <c r="T20" s="372"/>
    </row>
    <row r="21" spans="1:20" ht="27.75" customHeight="1" thickTop="1" thickBot="1" x14ac:dyDescent="0.25">
      <c r="A21" s="255">
        <v>2021</v>
      </c>
      <c r="B21" s="256"/>
      <c r="C21" s="257"/>
      <c r="D21" s="258"/>
      <c r="E21" s="255"/>
      <c r="F21" s="256"/>
      <c r="G21" s="261" t="str">
        <f t="shared" si="0"/>
        <v>NO APLICA</v>
      </c>
      <c r="H21" s="262"/>
      <c r="I21" s="261" t="str">
        <f t="shared" si="1"/>
        <v>NO APLICA</v>
      </c>
      <c r="J21" s="262"/>
      <c r="K21" s="371"/>
      <c r="L21" s="371"/>
      <c r="M21" s="371"/>
      <c r="N21" s="371"/>
      <c r="O21" s="371"/>
      <c r="P21" s="371"/>
      <c r="Q21" s="371"/>
      <c r="R21" s="371"/>
      <c r="S21" s="371"/>
      <c r="T21" s="372"/>
    </row>
    <row r="22" spans="1:20" ht="27.75" customHeight="1" thickTop="1" thickBot="1" x14ac:dyDescent="0.25">
      <c r="A22" s="255">
        <v>2022</v>
      </c>
      <c r="B22" s="256"/>
      <c r="C22" s="257"/>
      <c r="D22" s="258"/>
      <c r="E22" s="255"/>
      <c r="F22" s="256"/>
      <c r="G22" s="261" t="str">
        <f t="shared" si="0"/>
        <v>NO APLICA</v>
      </c>
      <c r="H22" s="262"/>
      <c r="I22" s="261" t="str">
        <f t="shared" si="1"/>
        <v>NO APLICA</v>
      </c>
      <c r="J22" s="262"/>
      <c r="K22" s="371"/>
      <c r="L22" s="371"/>
      <c r="M22" s="371"/>
      <c r="N22" s="371"/>
      <c r="O22" s="371"/>
      <c r="P22" s="371"/>
      <c r="Q22" s="371"/>
      <c r="R22" s="371"/>
      <c r="S22" s="371"/>
      <c r="T22" s="372"/>
    </row>
    <row r="23" spans="1:20" ht="21.75" thickTop="1" thickBot="1" x14ac:dyDescent="0.35">
      <c r="A23" s="263"/>
      <c r="B23" s="264"/>
      <c r="C23" s="264"/>
      <c r="D23" s="264"/>
      <c r="E23" s="264"/>
      <c r="F23" s="264"/>
      <c r="G23" s="264"/>
      <c r="H23" s="264"/>
      <c r="I23" s="264"/>
      <c r="J23" s="265"/>
      <c r="K23" s="373"/>
      <c r="L23" s="374"/>
      <c r="M23" s="374"/>
      <c r="N23" s="374"/>
      <c r="O23" s="374"/>
      <c r="P23" s="374"/>
      <c r="Q23" s="374"/>
      <c r="R23" s="374"/>
      <c r="S23" s="374"/>
      <c r="T23" s="375"/>
    </row>
    <row r="24" spans="1:20" ht="15" thickTop="1" x14ac:dyDescent="0.2"/>
  </sheetData>
  <mergeCells count="62">
    <mergeCell ref="A1:C2"/>
    <mergeCell ref="A4:J4"/>
    <mergeCell ref="K4:T4"/>
    <mergeCell ref="A3:T3"/>
    <mergeCell ref="D1:P2"/>
    <mergeCell ref="Q1:T1"/>
    <mergeCell ref="Q2:T2"/>
    <mergeCell ref="A5:C5"/>
    <mergeCell ref="D5:J5"/>
    <mergeCell ref="A6:C7"/>
    <mergeCell ref="D6:J7"/>
    <mergeCell ref="A8:C9"/>
    <mergeCell ref="D8:I8"/>
    <mergeCell ref="D9:I9"/>
    <mergeCell ref="A10:C10"/>
    <mergeCell ref="D10:J10"/>
    <mergeCell ref="A11:C11"/>
    <mergeCell ref="D11:J11"/>
    <mergeCell ref="A12:C12"/>
    <mergeCell ref="D12:J12"/>
    <mergeCell ref="A13:C13"/>
    <mergeCell ref="D13:J13"/>
    <mergeCell ref="A15:J15"/>
    <mergeCell ref="K15:T15"/>
    <mergeCell ref="A14:T14"/>
    <mergeCell ref="K16:T23"/>
    <mergeCell ref="A17:B17"/>
    <mergeCell ref="C17:D17"/>
    <mergeCell ref="E17:F17"/>
    <mergeCell ref="G17:H17"/>
    <mergeCell ref="I17:J17"/>
    <mergeCell ref="A18:B18"/>
    <mergeCell ref="C18:D18"/>
    <mergeCell ref="E18:F18"/>
    <mergeCell ref="G18:H18"/>
    <mergeCell ref="A16:B16"/>
    <mergeCell ref="C16:D16"/>
    <mergeCell ref="E16:F16"/>
    <mergeCell ref="G16:H16"/>
    <mergeCell ref="I16:J16"/>
    <mergeCell ref="I18:J18"/>
    <mergeCell ref="A19:B19"/>
    <mergeCell ref="C19:D19"/>
    <mergeCell ref="E19:F19"/>
    <mergeCell ref="G19:H19"/>
    <mergeCell ref="I19:J19"/>
    <mergeCell ref="A23:J23"/>
    <mergeCell ref="A20:B20"/>
    <mergeCell ref="C20:D20"/>
    <mergeCell ref="E20:F20"/>
    <mergeCell ref="G20:H20"/>
    <mergeCell ref="I20:J20"/>
    <mergeCell ref="A21:B21"/>
    <mergeCell ref="C21:D21"/>
    <mergeCell ref="E21:F21"/>
    <mergeCell ref="G21:H21"/>
    <mergeCell ref="I21:J21"/>
    <mergeCell ref="A22:B22"/>
    <mergeCell ref="C22:D22"/>
    <mergeCell ref="E22:F22"/>
    <mergeCell ref="G22:H22"/>
    <mergeCell ref="I22:J22"/>
  </mergeCells>
  <conditionalFormatting sqref="G17:H17">
    <cfRule type="containsText" dxfId="194" priority="7" operator="containsText" text="NO APLICA">
      <formula>NOT(ISERROR(SEARCH("NO APLICA",G17)))</formula>
    </cfRule>
    <cfRule type="cellIs" dxfId="193" priority="8" operator="lessThan">
      <formula>1</formula>
    </cfRule>
    <cfRule type="cellIs" dxfId="192" priority="9" operator="greaterThan">
      <formula>0.99</formula>
    </cfRule>
  </conditionalFormatting>
  <conditionalFormatting sqref="G18:H22">
    <cfRule type="containsText" dxfId="191" priority="4" operator="containsText" text="NO APLICA">
      <formula>NOT(ISERROR(SEARCH("NO APLICA",G18)))</formula>
    </cfRule>
    <cfRule type="cellIs" dxfId="190" priority="5" operator="lessThan">
      <formula>1</formula>
    </cfRule>
    <cfRule type="cellIs" dxfId="189" priority="6" operator="greaterThan">
      <formula>0.99</formula>
    </cfRule>
  </conditionalFormatting>
  <pageMargins left="0.25" right="0.25" top="0.75" bottom="0.75" header="0.3" footer="0.3"/>
  <pageSetup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8" tint="-0.249977111117893"/>
  </sheetPr>
  <dimension ref="A1:T24"/>
  <sheetViews>
    <sheetView topLeftCell="F1" zoomScale="60" zoomScaleNormal="60" zoomScalePageLayoutView="75" workbookViewId="0">
      <selection activeCell="K4" sqref="K4:T4"/>
    </sheetView>
  </sheetViews>
  <sheetFormatPr baseColWidth="10" defaultRowHeight="14.25" x14ac:dyDescent="0.2"/>
  <cols>
    <col min="1" max="3" width="18.85546875" style="26" customWidth="1"/>
    <col min="4" max="4" width="17.7109375" style="26" customWidth="1"/>
    <col min="5" max="9" width="11.42578125" style="26"/>
    <col min="10" max="10" width="12.85546875" style="26" customWidth="1"/>
    <col min="11" max="11" width="5.42578125" style="26" customWidth="1"/>
    <col min="12" max="13" width="11.42578125" style="26"/>
    <col min="14" max="14" width="11.42578125" style="26" customWidth="1"/>
    <col min="15" max="15" width="11.140625" style="26" customWidth="1"/>
    <col min="16" max="16" width="11.42578125" style="26" customWidth="1"/>
    <col min="17" max="16384" width="11.42578125" style="26"/>
  </cols>
  <sheetData>
    <row r="1" spans="1:20" ht="48.95" customHeight="1" thickTop="1" thickBot="1" x14ac:dyDescent="0.25">
      <c r="A1" s="230"/>
      <c r="B1" s="230"/>
      <c r="C1" s="230"/>
      <c r="D1" s="242" t="s">
        <v>70</v>
      </c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4"/>
      <c r="Q1" s="338" t="s">
        <v>221</v>
      </c>
      <c r="R1" s="339"/>
      <c r="S1" s="339"/>
      <c r="T1" s="340"/>
    </row>
    <row r="2" spans="1:20" ht="48.95" customHeight="1" thickTop="1" thickBot="1" x14ac:dyDescent="0.25">
      <c r="A2" s="230"/>
      <c r="B2" s="230"/>
      <c r="C2" s="230"/>
      <c r="D2" s="245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7"/>
      <c r="Q2" s="325" t="s">
        <v>220</v>
      </c>
      <c r="R2" s="326"/>
      <c r="S2" s="326"/>
      <c r="T2" s="327"/>
    </row>
    <row r="3" spans="1:20" ht="15" customHeight="1" thickTop="1" thickBot="1" x14ac:dyDescent="0.25">
      <c r="A3" s="230"/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0"/>
      <c r="S3" s="230"/>
      <c r="T3" s="230"/>
    </row>
    <row r="4" spans="1:20" ht="30" customHeight="1" thickTop="1" thickBot="1" x14ac:dyDescent="0.25">
      <c r="A4" s="313" t="s">
        <v>1</v>
      </c>
      <c r="B4" s="314"/>
      <c r="C4" s="314"/>
      <c r="D4" s="314"/>
      <c r="E4" s="314"/>
      <c r="F4" s="314"/>
      <c r="G4" s="314"/>
      <c r="H4" s="314"/>
      <c r="I4" s="314"/>
      <c r="J4" s="315"/>
      <c r="K4" s="316" t="s">
        <v>2</v>
      </c>
      <c r="L4" s="317"/>
      <c r="M4" s="317"/>
      <c r="N4" s="317"/>
      <c r="O4" s="317"/>
      <c r="P4" s="317"/>
      <c r="Q4" s="317"/>
      <c r="R4" s="317"/>
      <c r="S4" s="317"/>
      <c r="T4" s="318"/>
    </row>
    <row r="5" spans="1:20" ht="30" customHeight="1" thickTop="1" thickBot="1" x14ac:dyDescent="0.25">
      <c r="A5" s="213" t="s">
        <v>30</v>
      </c>
      <c r="B5" s="214"/>
      <c r="C5" s="223"/>
      <c r="D5" s="359" t="s">
        <v>52</v>
      </c>
      <c r="E5" s="360"/>
      <c r="F5" s="360"/>
      <c r="G5" s="360"/>
      <c r="H5" s="360"/>
      <c r="I5" s="360"/>
      <c r="J5" s="361"/>
      <c r="K5" s="27"/>
      <c r="L5" s="28"/>
      <c r="M5" s="28"/>
      <c r="N5" s="28"/>
      <c r="O5" s="28"/>
      <c r="P5" s="28"/>
      <c r="Q5" s="28"/>
      <c r="R5" s="28"/>
      <c r="S5" s="28"/>
      <c r="T5" s="29"/>
    </row>
    <row r="6" spans="1:20" ht="15" customHeight="1" thickTop="1" x14ac:dyDescent="0.2">
      <c r="A6" s="224" t="s">
        <v>77</v>
      </c>
      <c r="B6" s="225"/>
      <c r="C6" s="226"/>
      <c r="D6" s="305" t="s">
        <v>3</v>
      </c>
      <c r="E6" s="306"/>
      <c r="F6" s="306"/>
      <c r="G6" s="306"/>
      <c r="H6" s="306"/>
      <c r="I6" s="306"/>
      <c r="J6" s="307"/>
      <c r="K6" s="27"/>
      <c r="L6" s="28"/>
      <c r="M6" s="28"/>
      <c r="N6" s="28"/>
      <c r="O6" s="28"/>
      <c r="P6" s="28"/>
      <c r="Q6" s="28"/>
      <c r="R6" s="28"/>
      <c r="S6" s="28"/>
      <c r="T6" s="29"/>
    </row>
    <row r="7" spans="1:20" ht="15" customHeight="1" thickBot="1" x14ac:dyDescent="0.25">
      <c r="A7" s="227"/>
      <c r="B7" s="228"/>
      <c r="C7" s="229"/>
      <c r="D7" s="308"/>
      <c r="E7" s="309"/>
      <c r="F7" s="309"/>
      <c r="G7" s="309"/>
      <c r="H7" s="309"/>
      <c r="I7" s="309"/>
      <c r="J7" s="310"/>
      <c r="K7" s="27"/>
      <c r="L7" s="28"/>
      <c r="M7" s="28"/>
      <c r="N7" s="28"/>
      <c r="O7" s="28"/>
      <c r="P7" s="28"/>
      <c r="Q7" s="28"/>
      <c r="R7" s="28"/>
      <c r="S7" s="28"/>
      <c r="T7" s="29"/>
    </row>
    <row r="8" spans="1:20" ht="42.95" customHeight="1" thickTop="1" x14ac:dyDescent="0.3">
      <c r="A8" s="224" t="s">
        <v>73</v>
      </c>
      <c r="B8" s="225"/>
      <c r="C8" s="226"/>
      <c r="D8" s="348" t="s">
        <v>122</v>
      </c>
      <c r="E8" s="349"/>
      <c r="F8" s="349"/>
      <c r="G8" s="349"/>
      <c r="H8" s="352" t="s">
        <v>80</v>
      </c>
      <c r="I8" s="384"/>
      <c r="J8" s="385"/>
      <c r="K8" s="27"/>
      <c r="L8" s="28"/>
      <c r="M8" s="28"/>
      <c r="N8" s="28"/>
      <c r="O8" s="28"/>
      <c r="P8" s="28"/>
      <c r="Q8" s="28"/>
      <c r="R8" s="28"/>
      <c r="S8" s="28"/>
      <c r="T8" s="29"/>
    </row>
    <row r="9" spans="1:20" ht="42.95" customHeight="1" thickBot="1" x14ac:dyDescent="0.25">
      <c r="A9" s="227"/>
      <c r="B9" s="228"/>
      <c r="C9" s="229"/>
      <c r="D9" s="330" t="s">
        <v>123</v>
      </c>
      <c r="E9" s="331"/>
      <c r="F9" s="331"/>
      <c r="G9" s="331"/>
      <c r="H9" s="386"/>
      <c r="I9" s="386"/>
      <c r="J9" s="387"/>
      <c r="K9" s="27"/>
      <c r="L9" s="28"/>
      <c r="M9" s="28"/>
      <c r="N9" s="28"/>
      <c r="O9" s="28"/>
      <c r="P9" s="28"/>
      <c r="Q9" s="28"/>
      <c r="R9" s="28"/>
      <c r="S9" s="28"/>
      <c r="T9" s="29"/>
    </row>
    <row r="10" spans="1:20" ht="30" customHeight="1" thickTop="1" thickBot="1" x14ac:dyDescent="0.25">
      <c r="A10" s="213" t="s">
        <v>71</v>
      </c>
      <c r="B10" s="214"/>
      <c r="C10" s="215"/>
      <c r="D10" s="299" t="s">
        <v>26</v>
      </c>
      <c r="E10" s="300"/>
      <c r="F10" s="300"/>
      <c r="G10" s="300"/>
      <c r="H10" s="300"/>
      <c r="I10" s="300"/>
      <c r="J10" s="301"/>
      <c r="K10" s="27"/>
      <c r="L10" s="28"/>
      <c r="M10" s="28"/>
      <c r="N10" s="28"/>
      <c r="O10" s="28"/>
      <c r="P10" s="28"/>
      <c r="Q10" s="28"/>
      <c r="R10" s="28"/>
      <c r="S10" s="28"/>
      <c r="T10" s="29"/>
    </row>
    <row r="11" spans="1:20" ht="30" customHeight="1" thickTop="1" thickBot="1" x14ac:dyDescent="0.25">
      <c r="A11" s="217" t="s">
        <v>28</v>
      </c>
      <c r="B11" s="218"/>
      <c r="C11" s="219"/>
      <c r="D11" s="299" t="s">
        <v>120</v>
      </c>
      <c r="E11" s="300"/>
      <c r="F11" s="300"/>
      <c r="G11" s="300"/>
      <c r="H11" s="300"/>
      <c r="I11" s="300"/>
      <c r="J11" s="301"/>
      <c r="K11" s="27"/>
      <c r="L11" s="28"/>
      <c r="M11" s="28"/>
      <c r="N11" s="28"/>
      <c r="O11" s="28"/>
      <c r="P11" s="28"/>
      <c r="Q11" s="28"/>
      <c r="R11" s="28"/>
      <c r="S11" s="28"/>
      <c r="T11" s="29"/>
    </row>
    <row r="12" spans="1:20" ht="30" customHeight="1" thickTop="1" thickBot="1" x14ac:dyDescent="0.25">
      <c r="A12" s="220" t="s">
        <v>76</v>
      </c>
      <c r="B12" s="221"/>
      <c r="C12" s="222"/>
      <c r="D12" s="302" t="s">
        <v>78</v>
      </c>
      <c r="E12" s="303"/>
      <c r="F12" s="303"/>
      <c r="G12" s="303"/>
      <c r="H12" s="303"/>
      <c r="I12" s="303"/>
      <c r="J12" s="304"/>
      <c r="K12" s="30"/>
      <c r="L12" s="31"/>
      <c r="M12" s="31"/>
      <c r="N12" s="31"/>
      <c r="O12" s="31"/>
      <c r="P12" s="31"/>
      <c r="Q12" s="31"/>
      <c r="R12" s="31"/>
      <c r="S12" s="31"/>
      <c r="T12" s="32"/>
    </row>
    <row r="13" spans="1:20" ht="50.1" customHeight="1" thickTop="1" thickBot="1" x14ac:dyDescent="0.25">
      <c r="A13" s="231" t="s">
        <v>74</v>
      </c>
      <c r="B13" s="232"/>
      <c r="C13" s="233"/>
      <c r="D13" s="302" t="s">
        <v>121</v>
      </c>
      <c r="E13" s="303"/>
      <c r="F13" s="303"/>
      <c r="G13" s="303"/>
      <c r="H13" s="303"/>
      <c r="I13" s="303"/>
      <c r="J13" s="304"/>
      <c r="K13" s="296"/>
      <c r="L13" s="297"/>
      <c r="M13" s="297"/>
      <c r="N13" s="297"/>
      <c r="O13" s="297"/>
      <c r="P13" s="297"/>
      <c r="Q13" s="297"/>
      <c r="R13" s="297"/>
      <c r="S13" s="297"/>
      <c r="T13" s="298"/>
    </row>
    <row r="14" spans="1:20" ht="15.75" thickTop="1" thickBot="1" x14ac:dyDescent="0.25">
      <c r="A14" s="293"/>
      <c r="B14" s="294"/>
      <c r="C14" s="294"/>
      <c r="D14" s="294"/>
      <c r="E14" s="294"/>
      <c r="F14" s="294"/>
      <c r="G14" s="294"/>
      <c r="H14" s="294"/>
      <c r="I14" s="294"/>
      <c r="J14" s="294"/>
      <c r="K14" s="294"/>
      <c r="L14" s="294"/>
      <c r="M14" s="294"/>
      <c r="N14" s="294"/>
      <c r="O14" s="294"/>
      <c r="P14" s="294"/>
      <c r="Q14" s="294"/>
      <c r="R14" s="294"/>
      <c r="S14" s="294"/>
      <c r="T14" s="295"/>
    </row>
    <row r="15" spans="1:20" ht="30" customHeight="1" thickTop="1" thickBot="1" x14ac:dyDescent="0.25">
      <c r="A15" s="287" t="s">
        <v>8</v>
      </c>
      <c r="B15" s="288"/>
      <c r="C15" s="288"/>
      <c r="D15" s="288"/>
      <c r="E15" s="288"/>
      <c r="F15" s="288"/>
      <c r="G15" s="288"/>
      <c r="H15" s="288"/>
      <c r="I15" s="288"/>
      <c r="J15" s="289"/>
      <c r="K15" s="290" t="s">
        <v>27</v>
      </c>
      <c r="L15" s="291"/>
      <c r="M15" s="291"/>
      <c r="N15" s="291"/>
      <c r="O15" s="291"/>
      <c r="P15" s="291"/>
      <c r="Q15" s="291"/>
      <c r="R15" s="291"/>
      <c r="S15" s="291"/>
      <c r="T15" s="292"/>
    </row>
    <row r="16" spans="1:20" ht="135.94999999999999" customHeight="1" thickTop="1" thickBot="1" x14ac:dyDescent="0.25">
      <c r="A16" s="278" t="s">
        <v>10</v>
      </c>
      <c r="B16" s="279"/>
      <c r="C16" s="278" t="str">
        <f>D8</f>
        <v>N° de simulacros realizados</v>
      </c>
      <c r="D16" s="279"/>
      <c r="E16" s="278" t="str">
        <f>D9</f>
        <v>N° de simulacros programados</v>
      </c>
      <c r="F16" s="279"/>
      <c r="G16" s="280" t="s">
        <v>11</v>
      </c>
      <c r="H16" s="281"/>
      <c r="I16" s="280" t="s">
        <v>12</v>
      </c>
      <c r="J16" s="281"/>
      <c r="K16" s="378" t="s">
        <v>216</v>
      </c>
      <c r="L16" s="379"/>
      <c r="M16" s="379"/>
      <c r="N16" s="379"/>
      <c r="O16" s="379"/>
      <c r="P16" s="379"/>
      <c r="Q16" s="379"/>
      <c r="R16" s="379"/>
      <c r="S16" s="379"/>
      <c r="T16" s="380"/>
    </row>
    <row r="17" spans="1:20" ht="27.75" customHeight="1" thickTop="1" thickBot="1" x14ac:dyDescent="0.25">
      <c r="A17" s="255">
        <v>2017</v>
      </c>
      <c r="B17" s="256"/>
      <c r="C17" s="276">
        <v>1</v>
      </c>
      <c r="D17" s="277"/>
      <c r="E17" s="276">
        <v>1</v>
      </c>
      <c r="F17" s="277"/>
      <c r="G17" s="259">
        <f>C17/E17</f>
        <v>1</v>
      </c>
      <c r="H17" s="260"/>
      <c r="I17" s="261">
        <v>1</v>
      </c>
      <c r="J17" s="262"/>
      <c r="K17" s="379"/>
      <c r="L17" s="379"/>
      <c r="M17" s="379"/>
      <c r="N17" s="379"/>
      <c r="O17" s="379"/>
      <c r="P17" s="379"/>
      <c r="Q17" s="379"/>
      <c r="R17" s="379"/>
      <c r="S17" s="379"/>
      <c r="T17" s="380"/>
    </row>
    <row r="18" spans="1:20" ht="27.75" customHeight="1" thickTop="1" thickBot="1" x14ac:dyDescent="0.25">
      <c r="A18" s="255">
        <v>2018</v>
      </c>
      <c r="B18" s="256"/>
      <c r="C18" s="276">
        <v>1</v>
      </c>
      <c r="D18" s="277"/>
      <c r="E18" s="276">
        <v>1</v>
      </c>
      <c r="F18" s="277"/>
      <c r="G18" s="259">
        <f>C18/E18</f>
        <v>1</v>
      </c>
      <c r="H18" s="260"/>
      <c r="I18" s="261">
        <v>1</v>
      </c>
      <c r="J18" s="262"/>
      <c r="K18" s="379"/>
      <c r="L18" s="379"/>
      <c r="M18" s="379"/>
      <c r="N18" s="379"/>
      <c r="O18" s="379"/>
      <c r="P18" s="379"/>
      <c r="Q18" s="379"/>
      <c r="R18" s="379"/>
      <c r="S18" s="379"/>
      <c r="T18" s="380"/>
    </row>
    <row r="19" spans="1:20" ht="27.75" customHeight="1" thickTop="1" thickBot="1" x14ac:dyDescent="0.25">
      <c r="A19" s="255">
        <v>2019</v>
      </c>
      <c r="B19" s="256"/>
      <c r="C19" s="257">
        <v>1</v>
      </c>
      <c r="D19" s="258"/>
      <c r="E19" s="255">
        <v>1</v>
      </c>
      <c r="F19" s="256"/>
      <c r="G19" s="259">
        <f t="shared" ref="G19:G22" si="0">C19/E19</f>
        <v>1</v>
      </c>
      <c r="H19" s="260"/>
      <c r="I19" s="261">
        <v>1</v>
      </c>
      <c r="J19" s="262"/>
      <c r="K19" s="379"/>
      <c r="L19" s="379"/>
      <c r="M19" s="379"/>
      <c r="N19" s="379"/>
      <c r="O19" s="379"/>
      <c r="P19" s="379"/>
      <c r="Q19" s="379"/>
      <c r="R19" s="379"/>
      <c r="S19" s="379"/>
      <c r="T19" s="380"/>
    </row>
    <row r="20" spans="1:20" ht="27.75" customHeight="1" thickTop="1" thickBot="1" x14ac:dyDescent="0.25">
      <c r="A20" s="255">
        <v>2020</v>
      </c>
      <c r="B20" s="256"/>
      <c r="C20" s="257"/>
      <c r="D20" s="258"/>
      <c r="E20" s="255"/>
      <c r="F20" s="256"/>
      <c r="G20" s="259" t="e">
        <f t="shared" si="0"/>
        <v>#DIV/0!</v>
      </c>
      <c r="H20" s="260"/>
      <c r="I20" s="261">
        <v>1</v>
      </c>
      <c r="J20" s="262"/>
      <c r="K20" s="379"/>
      <c r="L20" s="379"/>
      <c r="M20" s="379"/>
      <c r="N20" s="379"/>
      <c r="O20" s="379"/>
      <c r="P20" s="379"/>
      <c r="Q20" s="379"/>
      <c r="R20" s="379"/>
      <c r="S20" s="379"/>
      <c r="T20" s="380"/>
    </row>
    <row r="21" spans="1:20" ht="27.75" customHeight="1" thickTop="1" thickBot="1" x14ac:dyDescent="0.25">
      <c r="A21" s="255">
        <v>2021</v>
      </c>
      <c r="B21" s="256"/>
      <c r="C21" s="257"/>
      <c r="D21" s="258"/>
      <c r="E21" s="255"/>
      <c r="F21" s="256"/>
      <c r="G21" s="259" t="e">
        <f t="shared" si="0"/>
        <v>#DIV/0!</v>
      </c>
      <c r="H21" s="260"/>
      <c r="I21" s="261">
        <v>1</v>
      </c>
      <c r="J21" s="262"/>
      <c r="K21" s="379"/>
      <c r="L21" s="379"/>
      <c r="M21" s="379"/>
      <c r="N21" s="379"/>
      <c r="O21" s="379"/>
      <c r="P21" s="379"/>
      <c r="Q21" s="379"/>
      <c r="R21" s="379"/>
      <c r="S21" s="379"/>
      <c r="T21" s="380"/>
    </row>
    <row r="22" spans="1:20" ht="27.75" customHeight="1" thickTop="1" thickBot="1" x14ac:dyDescent="0.25">
      <c r="A22" s="255">
        <v>2022</v>
      </c>
      <c r="B22" s="256"/>
      <c r="C22" s="257"/>
      <c r="D22" s="258"/>
      <c r="E22" s="255"/>
      <c r="F22" s="256"/>
      <c r="G22" s="259" t="e">
        <f t="shared" si="0"/>
        <v>#DIV/0!</v>
      </c>
      <c r="H22" s="260"/>
      <c r="I22" s="261">
        <v>1</v>
      </c>
      <c r="J22" s="262"/>
      <c r="K22" s="379"/>
      <c r="L22" s="379"/>
      <c r="M22" s="379"/>
      <c r="N22" s="379"/>
      <c r="O22" s="379"/>
      <c r="P22" s="379"/>
      <c r="Q22" s="379"/>
      <c r="R22" s="379"/>
      <c r="S22" s="379"/>
      <c r="T22" s="380"/>
    </row>
    <row r="23" spans="1:20" ht="21.75" thickTop="1" thickBot="1" x14ac:dyDescent="0.35">
      <c r="A23" s="263"/>
      <c r="B23" s="264"/>
      <c r="C23" s="264"/>
      <c r="D23" s="264"/>
      <c r="E23" s="264"/>
      <c r="F23" s="264"/>
      <c r="G23" s="264"/>
      <c r="H23" s="264"/>
      <c r="I23" s="264"/>
      <c r="J23" s="265"/>
      <c r="K23" s="381"/>
      <c r="L23" s="382"/>
      <c r="M23" s="382"/>
      <c r="N23" s="382"/>
      <c r="O23" s="382"/>
      <c r="P23" s="382"/>
      <c r="Q23" s="382"/>
      <c r="R23" s="382"/>
      <c r="S23" s="382"/>
      <c r="T23" s="383"/>
    </row>
    <row r="24" spans="1:20" ht="15" thickTop="1" x14ac:dyDescent="0.2"/>
  </sheetData>
  <mergeCells count="65">
    <mergeCell ref="A1:C2"/>
    <mergeCell ref="A4:J4"/>
    <mergeCell ref="K4:T4"/>
    <mergeCell ref="A3:T3"/>
    <mergeCell ref="D1:P2"/>
    <mergeCell ref="Q1:T1"/>
    <mergeCell ref="Q2:T2"/>
    <mergeCell ref="A5:C5"/>
    <mergeCell ref="D5:J5"/>
    <mergeCell ref="A6:C7"/>
    <mergeCell ref="D6:J7"/>
    <mergeCell ref="A8:C9"/>
    <mergeCell ref="D8:G8"/>
    <mergeCell ref="D9:G9"/>
    <mergeCell ref="H8:J8"/>
    <mergeCell ref="H9:J9"/>
    <mergeCell ref="A10:C10"/>
    <mergeCell ref="D10:J10"/>
    <mergeCell ref="A11:C11"/>
    <mergeCell ref="D11:J11"/>
    <mergeCell ref="A12:C12"/>
    <mergeCell ref="D12:J12"/>
    <mergeCell ref="A13:C13"/>
    <mergeCell ref="D13:J13"/>
    <mergeCell ref="A15:J15"/>
    <mergeCell ref="K15:T15"/>
    <mergeCell ref="A14:T14"/>
    <mergeCell ref="K13:T13"/>
    <mergeCell ref="K16:T23"/>
    <mergeCell ref="A17:B17"/>
    <mergeCell ref="C17:D17"/>
    <mergeCell ref="E17:F17"/>
    <mergeCell ref="G17:H17"/>
    <mergeCell ref="I17:J17"/>
    <mergeCell ref="A18:B18"/>
    <mergeCell ref="C18:D18"/>
    <mergeCell ref="E18:F18"/>
    <mergeCell ref="G18:H18"/>
    <mergeCell ref="A16:B16"/>
    <mergeCell ref="C16:D16"/>
    <mergeCell ref="E16:F16"/>
    <mergeCell ref="G16:H16"/>
    <mergeCell ref="I16:J16"/>
    <mergeCell ref="I18:J18"/>
    <mergeCell ref="A19:B19"/>
    <mergeCell ref="C19:D19"/>
    <mergeCell ref="E19:F19"/>
    <mergeCell ref="G19:H19"/>
    <mergeCell ref="I19:J19"/>
    <mergeCell ref="A23:J23"/>
    <mergeCell ref="A20:B20"/>
    <mergeCell ref="C20:D20"/>
    <mergeCell ref="E20:F20"/>
    <mergeCell ref="G20:H20"/>
    <mergeCell ref="I20:J20"/>
    <mergeCell ref="A21:B21"/>
    <mergeCell ref="C21:D21"/>
    <mergeCell ref="E21:F21"/>
    <mergeCell ref="G21:H21"/>
    <mergeCell ref="I21:J21"/>
    <mergeCell ref="A22:B22"/>
    <mergeCell ref="C22:D22"/>
    <mergeCell ref="E22:F22"/>
    <mergeCell ref="G22:H22"/>
    <mergeCell ref="I22:J22"/>
  </mergeCells>
  <conditionalFormatting sqref="G17:H17">
    <cfRule type="cellIs" dxfId="188" priority="3" operator="lessThan">
      <formula>1</formula>
    </cfRule>
    <cfRule type="cellIs" dxfId="187" priority="4" operator="greaterThan">
      <formula>0.99</formula>
    </cfRule>
  </conditionalFormatting>
  <conditionalFormatting sqref="G18:H22">
    <cfRule type="cellIs" dxfId="186" priority="1" operator="lessThan">
      <formula>1</formula>
    </cfRule>
    <cfRule type="cellIs" dxfId="185" priority="2" operator="greaterThan">
      <formula>0.99</formula>
    </cfRule>
  </conditionalFormatting>
  <pageMargins left="0.25" right="0.25" top="0.75" bottom="0.75" header="0.3" footer="0.3"/>
  <pageSetup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8" tint="-0.249977111117893"/>
  </sheetPr>
  <dimension ref="A1:T24"/>
  <sheetViews>
    <sheetView topLeftCell="F1" zoomScale="60" zoomScaleNormal="60" zoomScalePageLayoutView="75" workbookViewId="0">
      <selection activeCell="D11" sqref="D11:J11"/>
    </sheetView>
  </sheetViews>
  <sheetFormatPr baseColWidth="10" defaultRowHeight="14.25" x14ac:dyDescent="0.2"/>
  <cols>
    <col min="1" max="3" width="18.85546875" style="26" customWidth="1"/>
    <col min="4" max="4" width="17.7109375" style="26" customWidth="1"/>
    <col min="5" max="9" width="11.42578125" style="26"/>
    <col min="10" max="10" width="12.85546875" style="26" customWidth="1"/>
    <col min="11" max="11" width="5.42578125" style="26" customWidth="1"/>
    <col min="12" max="13" width="11.42578125" style="26"/>
    <col min="14" max="14" width="11.42578125" style="26" customWidth="1"/>
    <col min="15" max="15" width="11.140625" style="26" customWidth="1"/>
    <col min="16" max="16" width="11.42578125" style="26" customWidth="1"/>
    <col min="17" max="16384" width="11.42578125" style="26"/>
  </cols>
  <sheetData>
    <row r="1" spans="1:20" ht="48.95" customHeight="1" thickTop="1" thickBot="1" x14ac:dyDescent="0.25">
      <c r="A1" s="311"/>
      <c r="B1" s="311"/>
      <c r="C1" s="311"/>
      <c r="D1" s="403" t="s">
        <v>70</v>
      </c>
      <c r="E1" s="404"/>
      <c r="F1" s="404"/>
      <c r="G1" s="404"/>
      <c r="H1" s="404"/>
      <c r="I1" s="404"/>
      <c r="J1" s="404"/>
      <c r="K1" s="404"/>
      <c r="L1" s="404"/>
      <c r="M1" s="404"/>
      <c r="N1" s="404"/>
      <c r="O1" s="404"/>
      <c r="P1" s="405"/>
      <c r="Q1" s="338" t="s">
        <v>221</v>
      </c>
      <c r="R1" s="339"/>
      <c r="S1" s="339"/>
      <c r="T1" s="340"/>
    </row>
    <row r="2" spans="1:20" ht="48.95" customHeight="1" thickTop="1" thickBot="1" x14ac:dyDescent="0.25">
      <c r="A2" s="312"/>
      <c r="B2" s="312"/>
      <c r="C2" s="312"/>
      <c r="D2" s="406"/>
      <c r="E2" s="407"/>
      <c r="F2" s="407"/>
      <c r="G2" s="407"/>
      <c r="H2" s="407"/>
      <c r="I2" s="407"/>
      <c r="J2" s="407"/>
      <c r="K2" s="407"/>
      <c r="L2" s="407"/>
      <c r="M2" s="407"/>
      <c r="N2" s="407"/>
      <c r="O2" s="407"/>
      <c r="P2" s="408"/>
      <c r="Q2" s="325" t="s">
        <v>220</v>
      </c>
      <c r="R2" s="326"/>
      <c r="S2" s="326"/>
      <c r="T2" s="327"/>
    </row>
    <row r="3" spans="1:20" ht="15" customHeight="1" thickTop="1" thickBot="1" x14ac:dyDescent="0.25">
      <c r="A3" s="319"/>
      <c r="B3" s="320"/>
      <c r="C3" s="320"/>
      <c r="D3" s="320"/>
      <c r="E3" s="320"/>
      <c r="F3" s="320"/>
      <c r="G3" s="320"/>
      <c r="H3" s="320"/>
      <c r="I3" s="320"/>
      <c r="J3" s="320"/>
      <c r="K3" s="320"/>
      <c r="L3" s="320"/>
      <c r="M3" s="320"/>
      <c r="N3" s="320"/>
      <c r="O3" s="320"/>
      <c r="P3" s="320"/>
      <c r="Q3" s="320"/>
      <c r="R3" s="320"/>
      <c r="S3" s="320"/>
      <c r="T3" s="321"/>
    </row>
    <row r="4" spans="1:20" ht="30" customHeight="1" thickTop="1" thickBot="1" x14ac:dyDescent="0.25">
      <c r="A4" s="313" t="s">
        <v>1</v>
      </c>
      <c r="B4" s="314"/>
      <c r="C4" s="314"/>
      <c r="D4" s="314"/>
      <c r="E4" s="314"/>
      <c r="F4" s="314"/>
      <c r="G4" s="314"/>
      <c r="H4" s="314"/>
      <c r="I4" s="314"/>
      <c r="J4" s="315"/>
      <c r="K4" s="316" t="s">
        <v>2</v>
      </c>
      <c r="L4" s="317"/>
      <c r="M4" s="317"/>
      <c r="N4" s="317"/>
      <c r="O4" s="317"/>
      <c r="P4" s="317"/>
      <c r="Q4" s="317"/>
      <c r="R4" s="317"/>
      <c r="S4" s="317"/>
      <c r="T4" s="318"/>
    </row>
    <row r="5" spans="1:20" ht="30" customHeight="1" thickTop="1" thickBot="1" x14ac:dyDescent="0.25">
      <c r="A5" s="213" t="s">
        <v>30</v>
      </c>
      <c r="B5" s="214"/>
      <c r="C5" s="223"/>
      <c r="D5" s="394" t="s">
        <v>53</v>
      </c>
      <c r="E5" s="395"/>
      <c r="F5" s="395"/>
      <c r="G5" s="395"/>
      <c r="H5" s="395"/>
      <c r="I5" s="395"/>
      <c r="J5" s="396"/>
      <c r="K5" s="27"/>
      <c r="L5" s="28"/>
      <c r="M5" s="28"/>
      <c r="N5" s="28"/>
      <c r="O5" s="28"/>
      <c r="P5" s="28"/>
      <c r="Q5" s="28"/>
      <c r="R5" s="28"/>
      <c r="S5" s="28"/>
      <c r="T5" s="29"/>
    </row>
    <row r="6" spans="1:20" ht="15" customHeight="1" thickTop="1" x14ac:dyDescent="0.2">
      <c r="A6" s="224" t="s">
        <v>77</v>
      </c>
      <c r="B6" s="225"/>
      <c r="C6" s="226"/>
      <c r="D6" s="397" t="s">
        <v>3</v>
      </c>
      <c r="E6" s="398"/>
      <c r="F6" s="398"/>
      <c r="G6" s="398"/>
      <c r="H6" s="398"/>
      <c r="I6" s="398"/>
      <c r="J6" s="399"/>
      <c r="K6" s="27"/>
      <c r="L6" s="28"/>
      <c r="M6" s="28"/>
      <c r="N6" s="28"/>
      <c r="O6" s="28"/>
      <c r="P6" s="28"/>
      <c r="Q6" s="28"/>
      <c r="R6" s="28"/>
      <c r="S6" s="28"/>
      <c r="T6" s="29"/>
    </row>
    <row r="7" spans="1:20" ht="15" customHeight="1" thickBot="1" x14ac:dyDescent="0.25">
      <c r="A7" s="227"/>
      <c r="B7" s="228"/>
      <c r="C7" s="229"/>
      <c r="D7" s="400"/>
      <c r="E7" s="401"/>
      <c r="F7" s="401"/>
      <c r="G7" s="401"/>
      <c r="H7" s="401"/>
      <c r="I7" s="401"/>
      <c r="J7" s="402"/>
      <c r="K7" s="27"/>
      <c r="L7" s="28"/>
      <c r="M7" s="28"/>
      <c r="N7" s="28"/>
      <c r="O7" s="28"/>
      <c r="P7" s="28"/>
      <c r="Q7" s="28"/>
      <c r="R7" s="28"/>
      <c r="S7" s="28"/>
      <c r="T7" s="29"/>
    </row>
    <row r="8" spans="1:20" ht="42.95" customHeight="1" thickTop="1" x14ac:dyDescent="0.3">
      <c r="A8" s="224" t="s">
        <v>73</v>
      </c>
      <c r="B8" s="225"/>
      <c r="C8" s="226"/>
      <c r="D8" s="348" t="s">
        <v>124</v>
      </c>
      <c r="E8" s="349"/>
      <c r="F8" s="349"/>
      <c r="G8" s="349"/>
      <c r="H8" s="349"/>
      <c r="I8" s="352" t="s">
        <v>80</v>
      </c>
      <c r="J8" s="353"/>
      <c r="K8" s="27"/>
      <c r="L8" s="28"/>
      <c r="M8" s="28"/>
      <c r="N8" s="28"/>
      <c r="O8" s="28"/>
      <c r="P8" s="28"/>
      <c r="Q8" s="28"/>
      <c r="R8" s="28"/>
      <c r="S8" s="28"/>
      <c r="T8" s="29"/>
    </row>
    <row r="9" spans="1:20" ht="42.95" customHeight="1" thickBot="1" x14ac:dyDescent="0.25">
      <c r="A9" s="227"/>
      <c r="B9" s="228"/>
      <c r="C9" s="229"/>
      <c r="D9" s="330" t="s">
        <v>125</v>
      </c>
      <c r="E9" s="331"/>
      <c r="F9" s="331"/>
      <c r="G9" s="331"/>
      <c r="H9" s="331"/>
      <c r="I9" s="362"/>
      <c r="J9" s="363"/>
      <c r="K9" s="27"/>
      <c r="L9" s="28"/>
      <c r="M9" s="28"/>
      <c r="N9" s="28"/>
      <c r="O9" s="28"/>
      <c r="P9" s="28"/>
      <c r="Q9" s="28"/>
      <c r="R9" s="28"/>
      <c r="S9" s="28"/>
      <c r="T9" s="29"/>
    </row>
    <row r="10" spans="1:20" ht="30" customHeight="1" thickTop="1" thickBot="1" x14ac:dyDescent="0.25">
      <c r="A10" s="213" t="s">
        <v>71</v>
      </c>
      <c r="B10" s="214"/>
      <c r="C10" s="215"/>
      <c r="D10" s="391" t="s">
        <v>26</v>
      </c>
      <c r="E10" s="392"/>
      <c r="F10" s="392"/>
      <c r="G10" s="392"/>
      <c r="H10" s="392"/>
      <c r="I10" s="392"/>
      <c r="J10" s="393"/>
      <c r="K10" s="27"/>
      <c r="L10" s="28"/>
      <c r="M10" s="28"/>
      <c r="N10" s="28"/>
      <c r="O10" s="28"/>
      <c r="P10" s="28"/>
      <c r="Q10" s="28"/>
      <c r="R10" s="28"/>
      <c r="S10" s="28"/>
      <c r="T10" s="29"/>
    </row>
    <row r="11" spans="1:20" ht="50.1" customHeight="1" thickTop="1" thickBot="1" x14ac:dyDescent="0.25">
      <c r="A11" s="217" t="s">
        <v>28</v>
      </c>
      <c r="B11" s="218"/>
      <c r="C11" s="219"/>
      <c r="D11" s="394" t="s">
        <v>129</v>
      </c>
      <c r="E11" s="395"/>
      <c r="F11" s="395"/>
      <c r="G11" s="395"/>
      <c r="H11" s="395"/>
      <c r="I11" s="395"/>
      <c r="J11" s="396"/>
      <c r="K11" s="27"/>
      <c r="L11" s="28"/>
      <c r="M11" s="28"/>
      <c r="N11" s="28"/>
      <c r="O11" s="28"/>
      <c r="P11" s="28"/>
      <c r="Q11" s="28"/>
      <c r="R11" s="28"/>
      <c r="S11" s="28"/>
      <c r="T11" s="29"/>
    </row>
    <row r="12" spans="1:20" ht="30" customHeight="1" thickTop="1" thickBot="1" x14ac:dyDescent="0.25">
      <c r="A12" s="220" t="s">
        <v>76</v>
      </c>
      <c r="B12" s="221"/>
      <c r="C12" s="222"/>
      <c r="D12" s="388" t="s">
        <v>78</v>
      </c>
      <c r="E12" s="389"/>
      <c r="F12" s="389"/>
      <c r="G12" s="389"/>
      <c r="H12" s="389"/>
      <c r="I12" s="389"/>
      <c r="J12" s="390"/>
      <c r="K12" s="30"/>
      <c r="L12" s="31"/>
      <c r="M12" s="31"/>
      <c r="N12" s="31"/>
      <c r="O12" s="31"/>
      <c r="P12" s="31"/>
      <c r="Q12" s="31"/>
      <c r="R12" s="31"/>
      <c r="S12" s="31"/>
      <c r="T12" s="32"/>
    </row>
    <row r="13" spans="1:20" ht="50.1" customHeight="1" thickTop="1" thickBot="1" x14ac:dyDescent="0.25">
      <c r="A13" s="231" t="s">
        <v>74</v>
      </c>
      <c r="B13" s="232"/>
      <c r="C13" s="233"/>
      <c r="D13" s="388" t="s">
        <v>91</v>
      </c>
      <c r="E13" s="389"/>
      <c r="F13" s="389"/>
      <c r="G13" s="389"/>
      <c r="H13" s="389"/>
      <c r="I13" s="389"/>
      <c r="J13" s="390"/>
      <c r="K13" s="30"/>
      <c r="L13" s="31"/>
      <c r="M13" s="31"/>
      <c r="N13" s="31"/>
      <c r="O13" s="31"/>
      <c r="P13" s="31"/>
      <c r="Q13" s="31"/>
      <c r="R13" s="31"/>
      <c r="S13" s="31"/>
      <c r="T13" s="32"/>
    </row>
    <row r="14" spans="1:20" ht="15.75" thickTop="1" thickBot="1" x14ac:dyDescent="0.25">
      <c r="A14" s="293"/>
      <c r="B14" s="294"/>
      <c r="C14" s="294"/>
      <c r="D14" s="294"/>
      <c r="E14" s="294"/>
      <c r="F14" s="294"/>
      <c r="G14" s="294"/>
      <c r="H14" s="294"/>
      <c r="I14" s="294"/>
      <c r="J14" s="294"/>
      <c r="K14" s="294"/>
      <c r="L14" s="294"/>
      <c r="M14" s="294"/>
      <c r="N14" s="294"/>
      <c r="O14" s="294"/>
      <c r="P14" s="294"/>
      <c r="Q14" s="294"/>
      <c r="R14" s="294"/>
      <c r="S14" s="294"/>
      <c r="T14" s="295"/>
    </row>
    <row r="15" spans="1:20" ht="30" customHeight="1" thickTop="1" thickBot="1" x14ac:dyDescent="0.25">
      <c r="A15" s="287" t="s">
        <v>8</v>
      </c>
      <c r="B15" s="288"/>
      <c r="C15" s="288"/>
      <c r="D15" s="288"/>
      <c r="E15" s="288"/>
      <c r="F15" s="288"/>
      <c r="G15" s="288"/>
      <c r="H15" s="288"/>
      <c r="I15" s="288"/>
      <c r="J15" s="289"/>
      <c r="K15" s="290" t="s">
        <v>27</v>
      </c>
      <c r="L15" s="291"/>
      <c r="M15" s="291"/>
      <c r="N15" s="291"/>
      <c r="O15" s="291"/>
      <c r="P15" s="291"/>
      <c r="Q15" s="291"/>
      <c r="R15" s="291"/>
      <c r="S15" s="291"/>
      <c r="T15" s="292"/>
    </row>
    <row r="16" spans="1:20" ht="135.94999999999999" customHeight="1" thickTop="1" thickBot="1" x14ac:dyDescent="0.25">
      <c r="A16" s="278" t="s">
        <v>10</v>
      </c>
      <c r="B16" s="279"/>
      <c r="C16" s="278" t="str">
        <f>D8</f>
        <v>N° de documentos controlados del SG-SST</v>
      </c>
      <c r="D16" s="279"/>
      <c r="E16" s="278" t="str">
        <f>D9</f>
        <v>Nº total de documentos del SG-SST</v>
      </c>
      <c r="F16" s="279"/>
      <c r="G16" s="280" t="s">
        <v>11</v>
      </c>
      <c r="H16" s="281"/>
      <c r="I16" s="280" t="s">
        <v>12</v>
      </c>
      <c r="J16" s="281"/>
      <c r="K16" s="270"/>
      <c r="L16" s="271"/>
      <c r="M16" s="271"/>
      <c r="N16" s="271"/>
      <c r="O16" s="271"/>
      <c r="P16" s="271"/>
      <c r="Q16" s="271"/>
      <c r="R16" s="271"/>
      <c r="S16" s="271"/>
      <c r="T16" s="272"/>
    </row>
    <row r="17" spans="1:20" ht="27.75" customHeight="1" thickTop="1" thickBot="1" x14ac:dyDescent="0.25">
      <c r="A17" s="255">
        <v>2017</v>
      </c>
      <c r="B17" s="256"/>
      <c r="C17" s="350">
        <v>10</v>
      </c>
      <c r="D17" s="351"/>
      <c r="E17" s="350">
        <v>10</v>
      </c>
      <c r="F17" s="351"/>
      <c r="G17" s="259">
        <f>C17/E17</f>
        <v>1</v>
      </c>
      <c r="H17" s="260"/>
      <c r="I17" s="261">
        <v>0.8</v>
      </c>
      <c r="J17" s="262"/>
      <c r="K17" s="271"/>
      <c r="L17" s="271"/>
      <c r="M17" s="271"/>
      <c r="N17" s="271"/>
      <c r="O17" s="271"/>
      <c r="P17" s="271"/>
      <c r="Q17" s="271"/>
      <c r="R17" s="271"/>
      <c r="S17" s="271"/>
      <c r="T17" s="272"/>
    </row>
    <row r="18" spans="1:20" ht="27.75" customHeight="1" thickTop="1" thickBot="1" x14ac:dyDescent="0.25">
      <c r="A18" s="255">
        <v>2018</v>
      </c>
      <c r="B18" s="256"/>
      <c r="C18" s="276">
        <v>10</v>
      </c>
      <c r="D18" s="277"/>
      <c r="E18" s="276">
        <v>10</v>
      </c>
      <c r="F18" s="277"/>
      <c r="G18" s="259">
        <f>C18/E18</f>
        <v>1</v>
      </c>
      <c r="H18" s="260"/>
      <c r="I18" s="261">
        <v>0.85</v>
      </c>
      <c r="J18" s="262"/>
      <c r="K18" s="271"/>
      <c r="L18" s="271"/>
      <c r="M18" s="271"/>
      <c r="N18" s="271"/>
      <c r="O18" s="271"/>
      <c r="P18" s="271"/>
      <c r="Q18" s="271"/>
      <c r="R18" s="271"/>
      <c r="S18" s="271"/>
      <c r="T18" s="272"/>
    </row>
    <row r="19" spans="1:20" ht="27.75" customHeight="1" thickTop="1" thickBot="1" x14ac:dyDescent="0.25">
      <c r="A19" s="255">
        <v>2019</v>
      </c>
      <c r="B19" s="256"/>
      <c r="C19" s="257">
        <v>15</v>
      </c>
      <c r="D19" s="258"/>
      <c r="E19" s="255">
        <v>15</v>
      </c>
      <c r="F19" s="256"/>
      <c r="G19" s="259">
        <f t="shared" ref="G19:G22" si="0">C19/E19</f>
        <v>1</v>
      </c>
      <c r="H19" s="260"/>
      <c r="I19" s="261">
        <v>0.9</v>
      </c>
      <c r="J19" s="262"/>
      <c r="K19" s="271"/>
      <c r="L19" s="271"/>
      <c r="M19" s="271"/>
      <c r="N19" s="271"/>
      <c r="O19" s="271"/>
      <c r="P19" s="271"/>
      <c r="Q19" s="271"/>
      <c r="R19" s="271"/>
      <c r="S19" s="271"/>
      <c r="T19" s="272"/>
    </row>
    <row r="20" spans="1:20" ht="27.75" customHeight="1" thickTop="1" thickBot="1" x14ac:dyDescent="0.25">
      <c r="A20" s="255">
        <v>2020</v>
      </c>
      <c r="B20" s="256"/>
      <c r="C20" s="257"/>
      <c r="D20" s="258"/>
      <c r="E20" s="255"/>
      <c r="F20" s="256"/>
      <c r="G20" s="259" t="e">
        <f t="shared" si="0"/>
        <v>#DIV/0!</v>
      </c>
      <c r="H20" s="260"/>
      <c r="I20" s="261">
        <v>0.95</v>
      </c>
      <c r="J20" s="262"/>
      <c r="K20" s="271"/>
      <c r="L20" s="271"/>
      <c r="M20" s="271"/>
      <c r="N20" s="271"/>
      <c r="O20" s="271"/>
      <c r="P20" s="271"/>
      <c r="Q20" s="271"/>
      <c r="R20" s="271"/>
      <c r="S20" s="271"/>
      <c r="T20" s="272"/>
    </row>
    <row r="21" spans="1:20" ht="27.75" customHeight="1" thickTop="1" thickBot="1" x14ac:dyDescent="0.25">
      <c r="A21" s="255">
        <v>2021</v>
      </c>
      <c r="B21" s="256"/>
      <c r="C21" s="257"/>
      <c r="D21" s="258"/>
      <c r="E21" s="255"/>
      <c r="F21" s="256"/>
      <c r="G21" s="259" t="e">
        <f t="shared" si="0"/>
        <v>#DIV/0!</v>
      </c>
      <c r="H21" s="260"/>
      <c r="I21" s="261">
        <v>1</v>
      </c>
      <c r="J21" s="262"/>
      <c r="K21" s="271"/>
      <c r="L21" s="271"/>
      <c r="M21" s="271"/>
      <c r="N21" s="271"/>
      <c r="O21" s="271"/>
      <c r="P21" s="271"/>
      <c r="Q21" s="271"/>
      <c r="R21" s="271"/>
      <c r="S21" s="271"/>
      <c r="T21" s="272"/>
    </row>
    <row r="22" spans="1:20" ht="27.75" customHeight="1" thickTop="1" thickBot="1" x14ac:dyDescent="0.25">
      <c r="A22" s="255">
        <v>2022</v>
      </c>
      <c r="B22" s="256"/>
      <c r="C22" s="257"/>
      <c r="D22" s="258"/>
      <c r="E22" s="255"/>
      <c r="F22" s="256"/>
      <c r="G22" s="259" t="e">
        <f t="shared" si="0"/>
        <v>#DIV/0!</v>
      </c>
      <c r="H22" s="260"/>
      <c r="I22" s="261">
        <v>1</v>
      </c>
      <c r="J22" s="262"/>
      <c r="K22" s="271"/>
      <c r="L22" s="271"/>
      <c r="M22" s="271"/>
      <c r="N22" s="271"/>
      <c r="O22" s="271"/>
      <c r="P22" s="271"/>
      <c r="Q22" s="271"/>
      <c r="R22" s="271"/>
      <c r="S22" s="271"/>
      <c r="T22" s="272"/>
    </row>
    <row r="23" spans="1:20" ht="21.75" thickTop="1" thickBot="1" x14ac:dyDescent="0.35">
      <c r="A23" s="263"/>
      <c r="B23" s="264"/>
      <c r="C23" s="264"/>
      <c r="D23" s="264"/>
      <c r="E23" s="264"/>
      <c r="F23" s="264"/>
      <c r="G23" s="264"/>
      <c r="H23" s="264"/>
      <c r="I23" s="264"/>
      <c r="J23" s="265"/>
      <c r="K23" s="273"/>
      <c r="L23" s="274"/>
      <c r="M23" s="274"/>
      <c r="N23" s="274"/>
      <c r="O23" s="274"/>
      <c r="P23" s="274"/>
      <c r="Q23" s="274"/>
      <c r="R23" s="274"/>
      <c r="S23" s="274"/>
      <c r="T23" s="275"/>
    </row>
    <row r="24" spans="1:20" ht="15" thickTop="1" x14ac:dyDescent="0.2"/>
  </sheetData>
  <mergeCells count="64">
    <mergeCell ref="A1:C2"/>
    <mergeCell ref="A4:J4"/>
    <mergeCell ref="K4:T4"/>
    <mergeCell ref="A3:T3"/>
    <mergeCell ref="D1:P2"/>
    <mergeCell ref="Q1:T1"/>
    <mergeCell ref="Q2:T2"/>
    <mergeCell ref="A5:C5"/>
    <mergeCell ref="D5:J5"/>
    <mergeCell ref="A6:C7"/>
    <mergeCell ref="D6:J7"/>
    <mergeCell ref="A8:C9"/>
    <mergeCell ref="D8:H8"/>
    <mergeCell ref="D9:H9"/>
    <mergeCell ref="I8:J8"/>
    <mergeCell ref="I9:J9"/>
    <mergeCell ref="A10:C10"/>
    <mergeCell ref="D10:J10"/>
    <mergeCell ref="A11:C11"/>
    <mergeCell ref="D11:J11"/>
    <mergeCell ref="A12:C12"/>
    <mergeCell ref="D12:J12"/>
    <mergeCell ref="A13:C13"/>
    <mergeCell ref="D13:J13"/>
    <mergeCell ref="A15:J15"/>
    <mergeCell ref="K15:T15"/>
    <mergeCell ref="A14:T14"/>
    <mergeCell ref="K16:T23"/>
    <mergeCell ref="A17:B17"/>
    <mergeCell ref="C17:D17"/>
    <mergeCell ref="E17:F17"/>
    <mergeCell ref="G17:H17"/>
    <mergeCell ref="I17:J17"/>
    <mergeCell ref="A18:B18"/>
    <mergeCell ref="C18:D18"/>
    <mergeCell ref="E18:F18"/>
    <mergeCell ref="G18:H18"/>
    <mergeCell ref="A16:B16"/>
    <mergeCell ref="C16:D16"/>
    <mergeCell ref="E16:F16"/>
    <mergeCell ref="G16:H16"/>
    <mergeCell ref="I16:J16"/>
    <mergeCell ref="I18:J18"/>
    <mergeCell ref="A19:B19"/>
    <mergeCell ref="C19:D19"/>
    <mergeCell ref="E19:F19"/>
    <mergeCell ref="G19:H19"/>
    <mergeCell ref="I19:J19"/>
    <mergeCell ref="A23:J23"/>
    <mergeCell ref="A20:B20"/>
    <mergeCell ref="C20:D20"/>
    <mergeCell ref="E20:F20"/>
    <mergeCell ref="G20:H20"/>
    <mergeCell ref="I20:J20"/>
    <mergeCell ref="A21:B21"/>
    <mergeCell ref="C21:D21"/>
    <mergeCell ref="E21:F21"/>
    <mergeCell ref="G21:H21"/>
    <mergeCell ref="I21:J21"/>
    <mergeCell ref="A22:B22"/>
    <mergeCell ref="C22:D22"/>
    <mergeCell ref="E22:F22"/>
    <mergeCell ref="G22:H22"/>
    <mergeCell ref="I22:J22"/>
  </mergeCells>
  <conditionalFormatting sqref="G17:H17">
    <cfRule type="cellIs" dxfId="184" priority="11" operator="lessThan">
      <formula>0.8</formula>
    </cfRule>
    <cfRule type="cellIs" dxfId="183" priority="12" operator="greaterThan">
      <formula>0.79</formula>
    </cfRule>
  </conditionalFormatting>
  <conditionalFormatting sqref="G18:H18">
    <cfRule type="cellIs" dxfId="182" priority="9" operator="lessThan">
      <formula>0.85</formula>
    </cfRule>
    <cfRule type="cellIs" dxfId="181" priority="10" operator="greaterThan">
      <formula>0.84</formula>
    </cfRule>
  </conditionalFormatting>
  <conditionalFormatting sqref="G19:H19">
    <cfRule type="cellIs" dxfId="180" priority="7" operator="lessThan">
      <formula>0.9</formula>
    </cfRule>
    <cfRule type="cellIs" dxfId="179" priority="8" operator="greaterThan">
      <formula>0.89</formula>
    </cfRule>
  </conditionalFormatting>
  <conditionalFormatting sqref="G20:H20">
    <cfRule type="cellIs" dxfId="178" priority="5" operator="lessThan">
      <formula>0.95</formula>
    </cfRule>
    <cfRule type="cellIs" dxfId="177" priority="6" operator="greaterThan">
      <formula>0.94</formula>
    </cfRule>
  </conditionalFormatting>
  <conditionalFormatting sqref="G21:H21">
    <cfRule type="cellIs" dxfId="176" priority="3" operator="lessThan">
      <formula>1</formula>
    </cfRule>
    <cfRule type="cellIs" dxfId="175" priority="4" operator="greaterThan">
      <formula>0.99</formula>
    </cfRule>
  </conditionalFormatting>
  <conditionalFormatting sqref="G22:H22">
    <cfRule type="cellIs" dxfId="174" priority="1" operator="lessThan">
      <formula>1</formula>
    </cfRule>
    <cfRule type="cellIs" dxfId="173" priority="2" operator="greaterThan">
      <formula>0.99</formula>
    </cfRule>
  </conditionalFormatting>
  <pageMargins left="0.25" right="0.25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9" tint="-0.249977111117893"/>
  </sheetPr>
  <dimension ref="A1:T24"/>
  <sheetViews>
    <sheetView topLeftCell="G1" zoomScale="60" zoomScaleNormal="60" zoomScalePageLayoutView="75" workbookViewId="0">
      <selection activeCell="U16" sqref="U16"/>
    </sheetView>
  </sheetViews>
  <sheetFormatPr baseColWidth="10" defaultRowHeight="14.25" x14ac:dyDescent="0.2"/>
  <cols>
    <col min="1" max="1" width="19" style="26" customWidth="1"/>
    <col min="2" max="3" width="18.85546875" style="26" customWidth="1"/>
    <col min="4" max="4" width="14.140625" style="26" customWidth="1"/>
    <col min="5" max="5" width="10.7109375" style="26" customWidth="1"/>
    <col min="6" max="7" width="13.7109375" style="26" customWidth="1"/>
    <col min="8" max="9" width="11.42578125" style="26"/>
    <col min="10" max="10" width="12.85546875" style="26" customWidth="1"/>
    <col min="11" max="11" width="5.42578125" style="26" customWidth="1"/>
    <col min="12" max="13" width="11.42578125" style="26"/>
    <col min="14" max="14" width="11.42578125" style="26" customWidth="1"/>
    <col min="15" max="15" width="11.140625" style="26" customWidth="1"/>
    <col min="16" max="16" width="11.42578125" style="26" customWidth="1"/>
    <col min="17" max="16384" width="11.42578125" style="26"/>
  </cols>
  <sheetData>
    <row r="1" spans="1:20" ht="42" customHeight="1" thickTop="1" thickBot="1" x14ac:dyDescent="0.25">
      <c r="A1" s="311"/>
      <c r="B1" s="311"/>
      <c r="C1" s="311"/>
      <c r="D1" s="242" t="s">
        <v>70</v>
      </c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4"/>
      <c r="Q1" s="338" t="s">
        <v>221</v>
      </c>
      <c r="R1" s="339"/>
      <c r="S1" s="339"/>
      <c r="T1" s="340"/>
    </row>
    <row r="2" spans="1:20" ht="42" customHeight="1" thickTop="1" thickBot="1" x14ac:dyDescent="0.25">
      <c r="A2" s="312"/>
      <c r="B2" s="312"/>
      <c r="C2" s="312"/>
      <c r="D2" s="245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7"/>
      <c r="Q2" s="325" t="s">
        <v>220</v>
      </c>
      <c r="R2" s="326"/>
      <c r="S2" s="326"/>
      <c r="T2" s="327"/>
    </row>
    <row r="3" spans="1:20" ht="15" customHeight="1" thickTop="1" thickBot="1" x14ac:dyDescent="0.25">
      <c r="A3" s="409"/>
      <c r="B3" s="410"/>
      <c r="C3" s="410"/>
      <c r="D3" s="410"/>
      <c r="E3" s="410"/>
      <c r="F3" s="410"/>
      <c r="G3" s="410"/>
      <c r="H3" s="410"/>
      <c r="I3" s="410"/>
      <c r="J3" s="410"/>
      <c r="K3" s="410"/>
      <c r="L3" s="410"/>
      <c r="M3" s="410"/>
      <c r="N3" s="410"/>
      <c r="O3" s="410"/>
      <c r="P3" s="410"/>
      <c r="Q3" s="410"/>
      <c r="R3" s="410"/>
      <c r="S3" s="410"/>
      <c r="T3" s="411"/>
    </row>
    <row r="4" spans="1:20" ht="30" customHeight="1" thickTop="1" thickBot="1" x14ac:dyDescent="0.25">
      <c r="A4" s="287" t="s">
        <v>72</v>
      </c>
      <c r="B4" s="288"/>
      <c r="C4" s="288"/>
      <c r="D4" s="288"/>
      <c r="E4" s="288"/>
      <c r="F4" s="288"/>
      <c r="G4" s="288"/>
      <c r="H4" s="288"/>
      <c r="I4" s="288"/>
      <c r="J4" s="289"/>
      <c r="K4" s="412" t="s">
        <v>2</v>
      </c>
      <c r="L4" s="413"/>
      <c r="M4" s="413"/>
      <c r="N4" s="413"/>
      <c r="O4" s="413"/>
      <c r="P4" s="413"/>
      <c r="Q4" s="413"/>
      <c r="R4" s="413"/>
      <c r="S4" s="413"/>
      <c r="T4" s="414"/>
    </row>
    <row r="5" spans="1:20" ht="30" customHeight="1" thickTop="1" thickBot="1" x14ac:dyDescent="0.25">
      <c r="A5" s="213" t="s">
        <v>30</v>
      </c>
      <c r="B5" s="214"/>
      <c r="C5" s="223"/>
      <c r="D5" s="302" t="s">
        <v>163</v>
      </c>
      <c r="E5" s="303"/>
      <c r="F5" s="303"/>
      <c r="G5" s="303"/>
      <c r="H5" s="303"/>
      <c r="I5" s="303"/>
      <c r="J5" s="304"/>
      <c r="K5" s="200"/>
      <c r="L5" s="201"/>
      <c r="M5" s="201"/>
      <c r="N5" s="201"/>
      <c r="O5" s="201"/>
      <c r="P5" s="201"/>
      <c r="Q5" s="201"/>
      <c r="R5" s="201"/>
      <c r="S5" s="201"/>
      <c r="T5" s="202"/>
    </row>
    <row r="6" spans="1:20" ht="15" customHeight="1" thickTop="1" x14ac:dyDescent="0.2">
      <c r="A6" s="224" t="s">
        <v>77</v>
      </c>
      <c r="B6" s="225"/>
      <c r="C6" s="226"/>
      <c r="D6" s="305" t="s">
        <v>29</v>
      </c>
      <c r="E6" s="306"/>
      <c r="F6" s="306"/>
      <c r="G6" s="306"/>
      <c r="H6" s="306"/>
      <c r="I6" s="306"/>
      <c r="J6" s="307"/>
      <c r="K6" s="203"/>
      <c r="L6" s="204"/>
      <c r="M6" s="204"/>
      <c r="N6" s="204"/>
      <c r="O6" s="204"/>
      <c r="P6" s="204"/>
      <c r="Q6" s="204"/>
      <c r="R6" s="204"/>
      <c r="S6" s="204"/>
      <c r="T6" s="205"/>
    </row>
    <row r="7" spans="1:20" ht="15" customHeight="1" thickBot="1" x14ac:dyDescent="0.25">
      <c r="A7" s="227"/>
      <c r="B7" s="228"/>
      <c r="C7" s="229"/>
      <c r="D7" s="308"/>
      <c r="E7" s="309"/>
      <c r="F7" s="309"/>
      <c r="G7" s="309"/>
      <c r="H7" s="309"/>
      <c r="I7" s="309"/>
      <c r="J7" s="310"/>
      <c r="K7" s="203"/>
      <c r="L7" s="204"/>
      <c r="M7" s="204"/>
      <c r="N7" s="204"/>
      <c r="O7" s="204"/>
      <c r="P7" s="204"/>
      <c r="Q7" s="204"/>
      <c r="R7" s="204"/>
      <c r="S7" s="204"/>
      <c r="T7" s="205"/>
    </row>
    <row r="8" spans="1:20" ht="42.95" customHeight="1" thickTop="1" x14ac:dyDescent="0.3">
      <c r="A8" s="224" t="s">
        <v>73</v>
      </c>
      <c r="B8" s="225"/>
      <c r="C8" s="226"/>
      <c r="D8" s="348" t="s">
        <v>97</v>
      </c>
      <c r="E8" s="349"/>
      <c r="F8" s="349"/>
      <c r="G8" s="349"/>
      <c r="H8" s="349"/>
      <c r="I8" s="349"/>
      <c r="J8" s="15" t="s">
        <v>80</v>
      </c>
      <c r="K8" s="203"/>
      <c r="L8" s="204"/>
      <c r="M8" s="204"/>
      <c r="N8" s="204"/>
      <c r="O8" s="204"/>
      <c r="P8" s="204"/>
      <c r="Q8" s="204"/>
      <c r="R8" s="204"/>
      <c r="S8" s="204"/>
      <c r="T8" s="205"/>
    </row>
    <row r="9" spans="1:20" ht="42.95" customHeight="1" thickBot="1" x14ac:dyDescent="0.25">
      <c r="A9" s="227"/>
      <c r="B9" s="228"/>
      <c r="C9" s="229"/>
      <c r="D9" s="415" t="s">
        <v>79</v>
      </c>
      <c r="E9" s="416"/>
      <c r="F9" s="416"/>
      <c r="G9" s="416"/>
      <c r="H9" s="416"/>
      <c r="I9" s="416"/>
      <c r="J9" s="17"/>
      <c r="K9" s="203"/>
      <c r="L9" s="204"/>
      <c r="M9" s="204"/>
      <c r="N9" s="204"/>
      <c r="O9" s="204"/>
      <c r="P9" s="204"/>
      <c r="Q9" s="204"/>
      <c r="R9" s="204"/>
      <c r="S9" s="204"/>
      <c r="T9" s="205"/>
    </row>
    <row r="10" spans="1:20" ht="30" customHeight="1" thickTop="1" thickBot="1" x14ac:dyDescent="0.25">
      <c r="A10" s="213" t="s">
        <v>71</v>
      </c>
      <c r="B10" s="214"/>
      <c r="C10" s="215"/>
      <c r="D10" s="299" t="s">
        <v>26</v>
      </c>
      <c r="E10" s="300"/>
      <c r="F10" s="300"/>
      <c r="G10" s="300"/>
      <c r="H10" s="300"/>
      <c r="I10" s="300"/>
      <c r="J10" s="301"/>
      <c r="K10" s="203"/>
      <c r="L10" s="204"/>
      <c r="M10" s="204"/>
      <c r="N10" s="204"/>
      <c r="O10" s="204"/>
      <c r="P10" s="204"/>
      <c r="Q10" s="204"/>
      <c r="R10" s="204"/>
      <c r="S10" s="204"/>
      <c r="T10" s="205"/>
    </row>
    <row r="11" spans="1:20" ht="30" customHeight="1" thickTop="1" thickBot="1" x14ac:dyDescent="0.25">
      <c r="A11" s="217" t="s">
        <v>28</v>
      </c>
      <c r="B11" s="218"/>
      <c r="C11" s="219"/>
      <c r="D11" s="299" t="s">
        <v>75</v>
      </c>
      <c r="E11" s="300"/>
      <c r="F11" s="300"/>
      <c r="G11" s="300"/>
      <c r="H11" s="300"/>
      <c r="I11" s="300"/>
      <c r="J11" s="301"/>
      <c r="K11" s="203"/>
      <c r="L11" s="204"/>
      <c r="M11" s="204"/>
      <c r="N11" s="204"/>
      <c r="O11" s="204"/>
      <c r="P11" s="204"/>
      <c r="Q11" s="204"/>
      <c r="R11" s="204"/>
      <c r="S11" s="204"/>
      <c r="T11" s="205"/>
    </row>
    <row r="12" spans="1:20" ht="30" customHeight="1" thickTop="1" thickBot="1" x14ac:dyDescent="0.25">
      <c r="A12" s="220" t="s">
        <v>76</v>
      </c>
      <c r="B12" s="221"/>
      <c r="C12" s="222"/>
      <c r="D12" s="302" t="s">
        <v>78</v>
      </c>
      <c r="E12" s="303"/>
      <c r="F12" s="303"/>
      <c r="G12" s="303"/>
      <c r="H12" s="303"/>
      <c r="I12" s="303"/>
      <c r="J12" s="304"/>
      <c r="K12" s="203"/>
      <c r="L12" s="204"/>
      <c r="M12" s="204"/>
      <c r="N12" s="204"/>
      <c r="O12" s="204"/>
      <c r="P12" s="204"/>
      <c r="Q12" s="204"/>
      <c r="R12" s="204"/>
      <c r="S12" s="204"/>
      <c r="T12" s="205"/>
    </row>
    <row r="13" spans="1:20" ht="50.1" customHeight="1" thickTop="1" thickBot="1" x14ac:dyDescent="0.25">
      <c r="A13" s="231" t="s">
        <v>74</v>
      </c>
      <c r="B13" s="232"/>
      <c r="C13" s="233"/>
      <c r="D13" s="284" t="s">
        <v>88</v>
      </c>
      <c r="E13" s="285"/>
      <c r="F13" s="285"/>
      <c r="G13" s="285"/>
      <c r="H13" s="285"/>
      <c r="I13" s="285"/>
      <c r="J13" s="286"/>
      <c r="K13" s="206"/>
      <c r="L13" s="207"/>
      <c r="M13" s="207"/>
      <c r="N13" s="207"/>
      <c r="O13" s="207"/>
      <c r="P13" s="207"/>
      <c r="Q13" s="207"/>
      <c r="R13" s="207"/>
      <c r="S13" s="207"/>
      <c r="T13" s="208"/>
    </row>
    <row r="14" spans="1:20" ht="15.75" thickTop="1" thickBot="1" x14ac:dyDescent="0.25">
      <c r="A14" s="293"/>
      <c r="B14" s="294"/>
      <c r="C14" s="294"/>
      <c r="D14" s="294"/>
      <c r="E14" s="294"/>
      <c r="F14" s="294"/>
      <c r="G14" s="294"/>
      <c r="H14" s="294"/>
      <c r="I14" s="294"/>
      <c r="J14" s="294"/>
      <c r="K14" s="28"/>
      <c r="L14" s="28"/>
      <c r="M14" s="28"/>
      <c r="N14" s="28"/>
      <c r="O14" s="28"/>
      <c r="P14" s="28"/>
      <c r="Q14" s="28"/>
      <c r="R14" s="28"/>
      <c r="S14" s="28"/>
      <c r="T14" s="29"/>
    </row>
    <row r="15" spans="1:20" ht="30" customHeight="1" thickTop="1" thickBot="1" x14ac:dyDescent="0.25">
      <c r="A15" s="287" t="s">
        <v>8</v>
      </c>
      <c r="B15" s="288"/>
      <c r="C15" s="288"/>
      <c r="D15" s="288"/>
      <c r="E15" s="288"/>
      <c r="F15" s="288"/>
      <c r="G15" s="288"/>
      <c r="H15" s="288"/>
      <c r="I15" s="288"/>
      <c r="J15" s="289"/>
      <c r="K15" s="290" t="s">
        <v>27</v>
      </c>
      <c r="L15" s="291"/>
      <c r="M15" s="291"/>
      <c r="N15" s="291"/>
      <c r="O15" s="291"/>
      <c r="P15" s="291"/>
      <c r="Q15" s="291"/>
      <c r="R15" s="291"/>
      <c r="S15" s="291"/>
      <c r="T15" s="292"/>
    </row>
    <row r="16" spans="1:20" ht="78.95" customHeight="1" thickTop="1" thickBot="1" x14ac:dyDescent="0.25">
      <c r="A16" s="278" t="s">
        <v>10</v>
      </c>
      <c r="B16" s="279"/>
      <c r="C16" s="278" t="str">
        <f>D8</f>
        <v>Requisitos legales aplicables en SST que se cumplen</v>
      </c>
      <c r="D16" s="279"/>
      <c r="E16" s="278" t="str">
        <f>D9</f>
        <v>Total de requisitos legales de SST aplicables</v>
      </c>
      <c r="F16" s="279"/>
      <c r="G16" s="280" t="s">
        <v>11</v>
      </c>
      <c r="H16" s="281"/>
      <c r="I16" s="280" t="s">
        <v>12</v>
      </c>
      <c r="J16" s="281"/>
      <c r="K16" s="270"/>
      <c r="L16" s="271"/>
      <c r="M16" s="271"/>
      <c r="N16" s="271"/>
      <c r="O16" s="271"/>
      <c r="P16" s="271"/>
      <c r="Q16" s="271"/>
      <c r="R16" s="271"/>
      <c r="S16" s="271"/>
      <c r="T16" s="272"/>
    </row>
    <row r="17" spans="1:20" ht="27.75" customHeight="1" thickTop="1" thickBot="1" x14ac:dyDescent="0.25">
      <c r="A17" s="255">
        <v>2017</v>
      </c>
      <c r="B17" s="256"/>
      <c r="C17" s="350">
        <v>400</v>
      </c>
      <c r="D17" s="351"/>
      <c r="E17" s="350">
        <v>500</v>
      </c>
      <c r="F17" s="351"/>
      <c r="G17" s="259">
        <f>C17/E17</f>
        <v>0.8</v>
      </c>
      <c r="H17" s="260"/>
      <c r="I17" s="261">
        <v>0.8</v>
      </c>
      <c r="J17" s="262"/>
      <c r="K17" s="271"/>
      <c r="L17" s="271"/>
      <c r="M17" s="271"/>
      <c r="N17" s="271"/>
      <c r="O17" s="271"/>
      <c r="P17" s="271"/>
      <c r="Q17" s="271"/>
      <c r="R17" s="271"/>
      <c r="S17" s="271"/>
      <c r="T17" s="272"/>
    </row>
    <row r="18" spans="1:20" ht="27.75" customHeight="1" thickTop="1" thickBot="1" x14ac:dyDescent="0.25">
      <c r="A18" s="255">
        <v>2018</v>
      </c>
      <c r="B18" s="256"/>
      <c r="C18" s="276">
        <v>450</v>
      </c>
      <c r="D18" s="277"/>
      <c r="E18" s="276">
        <v>520</v>
      </c>
      <c r="F18" s="277"/>
      <c r="G18" s="259">
        <f t="shared" ref="G18:G22" si="0">C18/E18</f>
        <v>0.86538461538461542</v>
      </c>
      <c r="H18" s="260"/>
      <c r="I18" s="261">
        <v>0.85</v>
      </c>
      <c r="J18" s="262"/>
      <c r="K18" s="271"/>
      <c r="L18" s="271"/>
      <c r="M18" s="271"/>
      <c r="N18" s="271"/>
      <c r="O18" s="271"/>
      <c r="P18" s="271"/>
      <c r="Q18" s="271"/>
      <c r="R18" s="271"/>
      <c r="S18" s="271"/>
      <c r="T18" s="272"/>
    </row>
    <row r="19" spans="1:20" ht="27.75" customHeight="1" thickTop="1" thickBot="1" x14ac:dyDescent="0.25">
      <c r="A19" s="255">
        <v>2019</v>
      </c>
      <c r="B19" s="256"/>
      <c r="C19" s="257">
        <v>486</v>
      </c>
      <c r="D19" s="258"/>
      <c r="E19" s="255">
        <v>540</v>
      </c>
      <c r="F19" s="256"/>
      <c r="G19" s="259">
        <f t="shared" si="0"/>
        <v>0.9</v>
      </c>
      <c r="H19" s="260"/>
      <c r="I19" s="261">
        <v>0.9</v>
      </c>
      <c r="J19" s="262"/>
      <c r="K19" s="271"/>
      <c r="L19" s="271"/>
      <c r="M19" s="271"/>
      <c r="N19" s="271"/>
      <c r="O19" s="271"/>
      <c r="P19" s="271"/>
      <c r="Q19" s="271"/>
      <c r="R19" s="271"/>
      <c r="S19" s="271"/>
      <c r="T19" s="272"/>
    </row>
    <row r="20" spans="1:20" ht="27.75" customHeight="1" thickTop="1" thickBot="1" x14ac:dyDescent="0.25">
      <c r="A20" s="255">
        <v>2020</v>
      </c>
      <c r="B20" s="256"/>
      <c r="C20" s="257"/>
      <c r="D20" s="258"/>
      <c r="E20" s="255"/>
      <c r="F20" s="256"/>
      <c r="G20" s="259" t="e">
        <f t="shared" si="0"/>
        <v>#DIV/0!</v>
      </c>
      <c r="H20" s="260"/>
      <c r="I20" s="261">
        <v>0.95</v>
      </c>
      <c r="J20" s="262"/>
      <c r="K20" s="271"/>
      <c r="L20" s="271"/>
      <c r="M20" s="271"/>
      <c r="N20" s="271"/>
      <c r="O20" s="271"/>
      <c r="P20" s="271"/>
      <c r="Q20" s="271"/>
      <c r="R20" s="271"/>
      <c r="S20" s="271"/>
      <c r="T20" s="272"/>
    </row>
    <row r="21" spans="1:20" ht="27.75" customHeight="1" thickTop="1" thickBot="1" x14ac:dyDescent="0.25">
      <c r="A21" s="255">
        <v>2021</v>
      </c>
      <c r="B21" s="256"/>
      <c r="C21" s="257"/>
      <c r="D21" s="258"/>
      <c r="E21" s="255"/>
      <c r="F21" s="256"/>
      <c r="G21" s="259" t="e">
        <f t="shared" si="0"/>
        <v>#DIV/0!</v>
      </c>
      <c r="H21" s="260"/>
      <c r="I21" s="261">
        <v>1</v>
      </c>
      <c r="J21" s="262"/>
      <c r="K21" s="271"/>
      <c r="L21" s="271"/>
      <c r="M21" s="271"/>
      <c r="N21" s="271"/>
      <c r="O21" s="271"/>
      <c r="P21" s="271"/>
      <c r="Q21" s="271"/>
      <c r="R21" s="271"/>
      <c r="S21" s="271"/>
      <c r="T21" s="272"/>
    </row>
    <row r="22" spans="1:20" ht="27.75" customHeight="1" thickTop="1" thickBot="1" x14ac:dyDescent="0.25">
      <c r="A22" s="255">
        <v>2022</v>
      </c>
      <c r="B22" s="256"/>
      <c r="C22" s="257"/>
      <c r="D22" s="258"/>
      <c r="E22" s="255"/>
      <c r="F22" s="256"/>
      <c r="G22" s="259" t="e">
        <f t="shared" si="0"/>
        <v>#DIV/0!</v>
      </c>
      <c r="H22" s="260"/>
      <c r="I22" s="261">
        <v>1</v>
      </c>
      <c r="J22" s="262"/>
      <c r="K22" s="271"/>
      <c r="L22" s="271"/>
      <c r="M22" s="271"/>
      <c r="N22" s="271"/>
      <c r="O22" s="271"/>
      <c r="P22" s="271"/>
      <c r="Q22" s="271"/>
      <c r="R22" s="271"/>
      <c r="S22" s="271"/>
      <c r="T22" s="272"/>
    </row>
    <row r="23" spans="1:20" ht="21.75" thickTop="1" thickBot="1" x14ac:dyDescent="0.35">
      <c r="A23" s="263"/>
      <c r="B23" s="264"/>
      <c r="C23" s="264"/>
      <c r="D23" s="264"/>
      <c r="E23" s="264"/>
      <c r="F23" s="264"/>
      <c r="G23" s="264"/>
      <c r="H23" s="264"/>
      <c r="I23" s="264"/>
      <c r="J23" s="265"/>
      <c r="K23" s="273"/>
      <c r="L23" s="274"/>
      <c r="M23" s="274"/>
      <c r="N23" s="274"/>
      <c r="O23" s="274"/>
      <c r="P23" s="274"/>
      <c r="Q23" s="274"/>
      <c r="R23" s="274"/>
      <c r="S23" s="274"/>
      <c r="T23" s="275"/>
    </row>
    <row r="24" spans="1:20" ht="15" thickTop="1" x14ac:dyDescent="0.2"/>
  </sheetData>
  <mergeCells count="63">
    <mergeCell ref="A23:J23"/>
    <mergeCell ref="A20:B20"/>
    <mergeCell ref="C20:D20"/>
    <mergeCell ref="E20:F20"/>
    <mergeCell ref="G20:H20"/>
    <mergeCell ref="I20:J20"/>
    <mergeCell ref="A21:B21"/>
    <mergeCell ref="C21:D21"/>
    <mergeCell ref="E21:F21"/>
    <mergeCell ref="G21:H21"/>
    <mergeCell ref="I21:J21"/>
    <mergeCell ref="A22:B22"/>
    <mergeCell ref="C22:D22"/>
    <mergeCell ref="E22:F22"/>
    <mergeCell ref="G22:H22"/>
    <mergeCell ref="I22:J22"/>
    <mergeCell ref="G16:H16"/>
    <mergeCell ref="I16:J16"/>
    <mergeCell ref="I18:J18"/>
    <mergeCell ref="A19:B19"/>
    <mergeCell ref="C19:D19"/>
    <mergeCell ref="E19:F19"/>
    <mergeCell ref="G19:H19"/>
    <mergeCell ref="I19:J19"/>
    <mergeCell ref="A14:J14"/>
    <mergeCell ref="A15:J15"/>
    <mergeCell ref="K15:T15"/>
    <mergeCell ref="K16:T23"/>
    <mergeCell ref="A17:B17"/>
    <mergeCell ref="C17:D17"/>
    <mergeCell ref="E17:F17"/>
    <mergeCell ref="G17:H17"/>
    <mergeCell ref="I17:J17"/>
    <mergeCell ref="A18:B18"/>
    <mergeCell ref="C18:D18"/>
    <mergeCell ref="E18:F18"/>
    <mergeCell ref="G18:H18"/>
    <mergeCell ref="A16:B16"/>
    <mergeCell ref="C16:D16"/>
    <mergeCell ref="E16:F16"/>
    <mergeCell ref="D10:J10"/>
    <mergeCell ref="A13:C13"/>
    <mergeCell ref="D13:J13"/>
    <mergeCell ref="A12:C12"/>
    <mergeCell ref="D12:J12"/>
    <mergeCell ref="A11:C11"/>
    <mergeCell ref="D11:J11"/>
    <mergeCell ref="D1:P2"/>
    <mergeCell ref="Q1:T1"/>
    <mergeCell ref="Q2:T2"/>
    <mergeCell ref="K5:T13"/>
    <mergeCell ref="A3:T3"/>
    <mergeCell ref="A1:C2"/>
    <mergeCell ref="A4:J4"/>
    <mergeCell ref="K4:T4"/>
    <mergeCell ref="A5:C5"/>
    <mergeCell ref="D5:J5"/>
    <mergeCell ref="D8:I8"/>
    <mergeCell ref="D9:I9"/>
    <mergeCell ref="A6:C7"/>
    <mergeCell ref="D6:J7"/>
    <mergeCell ref="A8:C9"/>
    <mergeCell ref="A10:C10"/>
  </mergeCells>
  <conditionalFormatting sqref="G17:H17">
    <cfRule type="cellIs" dxfId="172" priority="11" operator="lessThan">
      <formula>0.8</formula>
    </cfRule>
    <cfRule type="cellIs" dxfId="171" priority="12" operator="greaterThan">
      <formula>0.79</formula>
    </cfRule>
  </conditionalFormatting>
  <conditionalFormatting sqref="G18:H18">
    <cfRule type="cellIs" dxfId="170" priority="9" operator="lessThan">
      <formula>0.85</formula>
    </cfRule>
    <cfRule type="cellIs" dxfId="169" priority="10" operator="greaterThan">
      <formula>0.84</formula>
    </cfRule>
  </conditionalFormatting>
  <conditionalFormatting sqref="G19:H19">
    <cfRule type="cellIs" dxfId="168" priority="7" operator="lessThan">
      <formula>0.9</formula>
    </cfRule>
    <cfRule type="cellIs" dxfId="167" priority="8" operator="greaterThan">
      <formula>0.89</formula>
    </cfRule>
  </conditionalFormatting>
  <conditionalFormatting sqref="G20:H20">
    <cfRule type="cellIs" dxfId="166" priority="5" operator="lessThan">
      <formula>0.95</formula>
    </cfRule>
    <cfRule type="cellIs" dxfId="165" priority="6" operator="greaterThan">
      <formula>0.94</formula>
    </cfRule>
  </conditionalFormatting>
  <conditionalFormatting sqref="G21:H21">
    <cfRule type="cellIs" dxfId="164" priority="3" operator="lessThan">
      <formula>1</formula>
    </cfRule>
    <cfRule type="cellIs" dxfId="163" priority="4" operator="greaterThan">
      <formula>0.99</formula>
    </cfRule>
  </conditionalFormatting>
  <conditionalFormatting sqref="G22:H22">
    <cfRule type="cellIs" dxfId="162" priority="1" operator="lessThan">
      <formula>1</formula>
    </cfRule>
    <cfRule type="cellIs" dxfId="161" priority="2" operator="greaterThan">
      <formula>0.99</formula>
    </cfRule>
  </conditionalFormatting>
  <pageMargins left="0.25" right="0.25" top="0.75" bottom="0.75" header="0.3" footer="0.3"/>
  <pageSetup paperSize="9" scale="39"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9" tint="-0.249977111117893"/>
  </sheetPr>
  <dimension ref="A1:T24"/>
  <sheetViews>
    <sheetView topLeftCell="F1" zoomScale="60" zoomScaleNormal="60" zoomScalePageLayoutView="75" workbookViewId="0">
      <selection activeCell="Q1" sqref="Q1:T1"/>
    </sheetView>
  </sheetViews>
  <sheetFormatPr baseColWidth="10" defaultRowHeight="14.25" x14ac:dyDescent="0.2"/>
  <cols>
    <col min="1" max="3" width="18.85546875" style="26" customWidth="1"/>
    <col min="4" max="4" width="14.140625" style="26" customWidth="1"/>
    <col min="5" max="5" width="10.7109375" style="26" customWidth="1"/>
    <col min="6" max="6" width="13.7109375" style="26" customWidth="1"/>
    <col min="7" max="9" width="11.42578125" style="26"/>
    <col min="10" max="10" width="12.85546875" style="26" customWidth="1"/>
    <col min="11" max="11" width="5.42578125" style="26" customWidth="1"/>
    <col min="12" max="13" width="11.42578125" style="26"/>
    <col min="14" max="14" width="11.42578125" style="26" customWidth="1"/>
    <col min="15" max="15" width="11.140625" style="26" customWidth="1"/>
    <col min="16" max="16" width="11.42578125" style="26" customWidth="1"/>
    <col min="17" max="16384" width="11.42578125" style="26"/>
  </cols>
  <sheetData>
    <row r="1" spans="1:20" ht="42" customHeight="1" thickTop="1" thickBot="1" x14ac:dyDescent="0.25">
      <c r="A1" s="311"/>
      <c r="B1" s="311"/>
      <c r="C1" s="311"/>
      <c r="D1" s="242" t="s">
        <v>70</v>
      </c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4"/>
      <c r="Q1" s="338" t="s">
        <v>221</v>
      </c>
      <c r="R1" s="339"/>
      <c r="S1" s="339"/>
      <c r="T1" s="340"/>
    </row>
    <row r="2" spans="1:20" ht="42" customHeight="1" thickTop="1" thickBot="1" x14ac:dyDescent="0.25">
      <c r="A2" s="312"/>
      <c r="B2" s="312"/>
      <c r="C2" s="312"/>
      <c r="D2" s="245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7"/>
      <c r="Q2" s="325" t="s">
        <v>220</v>
      </c>
      <c r="R2" s="326"/>
      <c r="S2" s="326"/>
      <c r="T2" s="327"/>
    </row>
    <row r="3" spans="1:20" ht="15" customHeight="1" thickTop="1" thickBot="1" x14ac:dyDescent="0.25">
      <c r="A3" s="409"/>
      <c r="B3" s="410"/>
      <c r="C3" s="410"/>
      <c r="D3" s="410"/>
      <c r="E3" s="410"/>
      <c r="F3" s="410"/>
      <c r="G3" s="410"/>
      <c r="H3" s="410"/>
      <c r="I3" s="410"/>
      <c r="J3" s="410"/>
      <c r="K3" s="410"/>
      <c r="L3" s="410"/>
      <c r="M3" s="410"/>
      <c r="N3" s="410"/>
      <c r="O3" s="410"/>
      <c r="P3" s="410"/>
      <c r="Q3" s="410"/>
      <c r="R3" s="410"/>
      <c r="S3" s="410"/>
      <c r="T3" s="411"/>
    </row>
    <row r="4" spans="1:20" ht="30" customHeight="1" thickTop="1" thickBot="1" x14ac:dyDescent="0.25">
      <c r="A4" s="287" t="s">
        <v>1</v>
      </c>
      <c r="B4" s="288"/>
      <c r="C4" s="288"/>
      <c r="D4" s="288"/>
      <c r="E4" s="288"/>
      <c r="F4" s="288"/>
      <c r="G4" s="288"/>
      <c r="H4" s="288"/>
      <c r="I4" s="288"/>
      <c r="J4" s="289"/>
      <c r="K4" s="316" t="s">
        <v>2</v>
      </c>
      <c r="L4" s="317"/>
      <c r="M4" s="317"/>
      <c r="N4" s="317"/>
      <c r="O4" s="317"/>
      <c r="P4" s="317"/>
      <c r="Q4" s="317"/>
      <c r="R4" s="317"/>
      <c r="S4" s="317"/>
      <c r="T4" s="318"/>
    </row>
    <row r="5" spans="1:20" ht="30" customHeight="1" thickTop="1" thickBot="1" x14ac:dyDescent="0.25">
      <c r="A5" s="213" t="s">
        <v>30</v>
      </c>
      <c r="B5" s="214"/>
      <c r="C5" s="223"/>
      <c r="D5" s="302" t="s">
        <v>164</v>
      </c>
      <c r="E5" s="303"/>
      <c r="F5" s="303"/>
      <c r="G5" s="303"/>
      <c r="H5" s="303"/>
      <c r="I5" s="303"/>
      <c r="J5" s="304"/>
      <c r="K5" s="200"/>
      <c r="L5" s="201"/>
      <c r="M5" s="201"/>
      <c r="N5" s="201"/>
      <c r="O5" s="201"/>
      <c r="P5" s="201"/>
      <c r="Q5" s="201"/>
      <c r="R5" s="201"/>
      <c r="S5" s="201"/>
      <c r="T5" s="202"/>
    </row>
    <row r="6" spans="1:20" ht="15" customHeight="1" thickTop="1" x14ac:dyDescent="0.2">
      <c r="A6" s="224" t="s">
        <v>77</v>
      </c>
      <c r="B6" s="225"/>
      <c r="C6" s="226"/>
      <c r="D6" s="305" t="s">
        <v>29</v>
      </c>
      <c r="E6" s="306"/>
      <c r="F6" s="306"/>
      <c r="G6" s="306"/>
      <c r="H6" s="306"/>
      <c r="I6" s="306"/>
      <c r="J6" s="307"/>
      <c r="K6" s="203"/>
      <c r="L6" s="204"/>
      <c r="M6" s="204"/>
      <c r="N6" s="204"/>
      <c r="O6" s="204"/>
      <c r="P6" s="204"/>
      <c r="Q6" s="204"/>
      <c r="R6" s="204"/>
      <c r="S6" s="204"/>
      <c r="T6" s="205"/>
    </row>
    <row r="7" spans="1:20" ht="15" customHeight="1" thickBot="1" x14ac:dyDescent="0.25">
      <c r="A7" s="227"/>
      <c r="B7" s="228"/>
      <c r="C7" s="229"/>
      <c r="D7" s="308"/>
      <c r="E7" s="309"/>
      <c r="F7" s="309"/>
      <c r="G7" s="309"/>
      <c r="H7" s="309"/>
      <c r="I7" s="309"/>
      <c r="J7" s="310"/>
      <c r="K7" s="203"/>
      <c r="L7" s="204"/>
      <c r="M7" s="204"/>
      <c r="N7" s="204"/>
      <c r="O7" s="204"/>
      <c r="P7" s="204"/>
      <c r="Q7" s="204"/>
      <c r="R7" s="204"/>
      <c r="S7" s="204"/>
      <c r="T7" s="205"/>
    </row>
    <row r="8" spans="1:20" ht="42.95" customHeight="1" thickTop="1" x14ac:dyDescent="0.3">
      <c r="A8" s="224" t="s">
        <v>73</v>
      </c>
      <c r="B8" s="225"/>
      <c r="C8" s="226"/>
      <c r="D8" s="348" t="s">
        <v>166</v>
      </c>
      <c r="E8" s="349"/>
      <c r="F8" s="349"/>
      <c r="G8" s="349"/>
      <c r="H8" s="349"/>
      <c r="I8" s="349"/>
      <c r="J8" s="15" t="s">
        <v>80</v>
      </c>
      <c r="K8" s="203"/>
      <c r="L8" s="204"/>
      <c r="M8" s="204"/>
      <c r="N8" s="204"/>
      <c r="O8" s="204"/>
      <c r="P8" s="204"/>
      <c r="Q8" s="204"/>
      <c r="R8" s="204"/>
      <c r="S8" s="204"/>
      <c r="T8" s="205"/>
    </row>
    <row r="9" spans="1:20" ht="42.95" customHeight="1" thickBot="1" x14ac:dyDescent="0.25">
      <c r="A9" s="227"/>
      <c r="B9" s="228"/>
      <c r="C9" s="229"/>
      <c r="D9" s="330" t="s">
        <v>165</v>
      </c>
      <c r="E9" s="331"/>
      <c r="F9" s="331"/>
      <c r="G9" s="331"/>
      <c r="H9" s="331"/>
      <c r="I9" s="331"/>
      <c r="J9" s="16"/>
      <c r="K9" s="203"/>
      <c r="L9" s="204"/>
      <c r="M9" s="204"/>
      <c r="N9" s="204"/>
      <c r="O9" s="204"/>
      <c r="P9" s="204"/>
      <c r="Q9" s="204"/>
      <c r="R9" s="204"/>
      <c r="S9" s="204"/>
      <c r="T9" s="205"/>
    </row>
    <row r="10" spans="1:20" ht="30" customHeight="1" thickTop="1" thickBot="1" x14ac:dyDescent="0.25">
      <c r="A10" s="213" t="s">
        <v>71</v>
      </c>
      <c r="B10" s="214"/>
      <c r="C10" s="215"/>
      <c r="D10" s="299" t="s">
        <v>26</v>
      </c>
      <c r="E10" s="300"/>
      <c r="F10" s="300"/>
      <c r="G10" s="300"/>
      <c r="H10" s="300"/>
      <c r="I10" s="300"/>
      <c r="J10" s="301"/>
      <c r="K10" s="203"/>
      <c r="L10" s="204"/>
      <c r="M10" s="204"/>
      <c r="N10" s="204"/>
      <c r="O10" s="204"/>
      <c r="P10" s="204"/>
      <c r="Q10" s="204"/>
      <c r="R10" s="204"/>
      <c r="S10" s="204"/>
      <c r="T10" s="205"/>
    </row>
    <row r="11" spans="1:20" ht="30" customHeight="1" thickTop="1" thickBot="1" x14ac:dyDescent="0.25">
      <c r="A11" s="217" t="s">
        <v>28</v>
      </c>
      <c r="B11" s="218"/>
      <c r="C11" s="219"/>
      <c r="D11" s="299" t="s">
        <v>32</v>
      </c>
      <c r="E11" s="300"/>
      <c r="F11" s="300"/>
      <c r="G11" s="300"/>
      <c r="H11" s="300"/>
      <c r="I11" s="300"/>
      <c r="J11" s="301"/>
      <c r="K11" s="203"/>
      <c r="L11" s="204"/>
      <c r="M11" s="204"/>
      <c r="N11" s="204"/>
      <c r="O11" s="204"/>
      <c r="P11" s="204"/>
      <c r="Q11" s="204"/>
      <c r="R11" s="204"/>
      <c r="S11" s="204"/>
      <c r="T11" s="205"/>
    </row>
    <row r="12" spans="1:20" ht="30" customHeight="1" thickTop="1" thickBot="1" x14ac:dyDescent="0.25">
      <c r="A12" s="220" t="s">
        <v>76</v>
      </c>
      <c r="B12" s="221"/>
      <c r="C12" s="222"/>
      <c r="D12" s="302" t="s">
        <v>78</v>
      </c>
      <c r="E12" s="303"/>
      <c r="F12" s="303"/>
      <c r="G12" s="303"/>
      <c r="H12" s="303"/>
      <c r="I12" s="303"/>
      <c r="J12" s="304"/>
      <c r="K12" s="203"/>
      <c r="L12" s="204"/>
      <c r="M12" s="204"/>
      <c r="N12" s="204"/>
      <c r="O12" s="204"/>
      <c r="P12" s="204"/>
      <c r="Q12" s="204"/>
      <c r="R12" s="204"/>
      <c r="S12" s="204"/>
      <c r="T12" s="205"/>
    </row>
    <row r="13" spans="1:20" ht="50.1" customHeight="1" thickTop="1" thickBot="1" x14ac:dyDescent="0.25">
      <c r="A13" s="231" t="s">
        <v>74</v>
      </c>
      <c r="B13" s="232"/>
      <c r="C13" s="233"/>
      <c r="D13" s="302" t="s">
        <v>89</v>
      </c>
      <c r="E13" s="303"/>
      <c r="F13" s="303"/>
      <c r="G13" s="303"/>
      <c r="H13" s="303"/>
      <c r="I13" s="303"/>
      <c r="J13" s="304"/>
      <c r="K13" s="206"/>
      <c r="L13" s="207"/>
      <c r="M13" s="207"/>
      <c r="N13" s="207"/>
      <c r="O13" s="207"/>
      <c r="P13" s="207"/>
      <c r="Q13" s="207"/>
      <c r="R13" s="207"/>
      <c r="S13" s="207"/>
      <c r="T13" s="208"/>
    </row>
    <row r="14" spans="1:20" ht="15.75" thickTop="1" thickBot="1" x14ac:dyDescent="0.25">
      <c r="A14" s="293"/>
      <c r="B14" s="294"/>
      <c r="C14" s="294"/>
      <c r="D14" s="294"/>
      <c r="E14" s="294"/>
      <c r="F14" s="294"/>
      <c r="G14" s="294"/>
      <c r="H14" s="294"/>
      <c r="I14" s="294"/>
      <c r="J14" s="294"/>
      <c r="K14" s="28"/>
      <c r="L14" s="28"/>
      <c r="M14" s="28"/>
      <c r="N14" s="28"/>
      <c r="O14" s="28"/>
      <c r="P14" s="28"/>
      <c r="Q14" s="28"/>
      <c r="R14" s="28"/>
      <c r="S14" s="28"/>
      <c r="T14" s="29"/>
    </row>
    <row r="15" spans="1:20" ht="30" customHeight="1" thickTop="1" thickBot="1" x14ac:dyDescent="0.25">
      <c r="A15" s="287" t="s">
        <v>8</v>
      </c>
      <c r="B15" s="288"/>
      <c r="C15" s="288"/>
      <c r="D15" s="288"/>
      <c r="E15" s="288"/>
      <c r="F15" s="288"/>
      <c r="G15" s="288"/>
      <c r="H15" s="288"/>
      <c r="I15" s="288"/>
      <c r="J15" s="289"/>
      <c r="K15" s="290" t="s">
        <v>27</v>
      </c>
      <c r="L15" s="291"/>
      <c r="M15" s="291"/>
      <c r="N15" s="291"/>
      <c r="O15" s="291"/>
      <c r="P15" s="291"/>
      <c r="Q15" s="291"/>
      <c r="R15" s="291"/>
      <c r="S15" s="291"/>
      <c r="T15" s="292"/>
    </row>
    <row r="16" spans="1:20" ht="78.95" customHeight="1" thickTop="1" thickBot="1" x14ac:dyDescent="0.25">
      <c r="A16" s="278" t="s">
        <v>10</v>
      </c>
      <c r="B16" s="279"/>
      <c r="C16" s="278" t="str">
        <f>D8</f>
        <v>Número de objetivos en SST que cumplen la meta</v>
      </c>
      <c r="D16" s="279"/>
      <c r="E16" s="278" t="str">
        <f>D9</f>
        <v>Número total de objetivos en SST establecidos</v>
      </c>
      <c r="F16" s="279"/>
      <c r="G16" s="280" t="s">
        <v>11</v>
      </c>
      <c r="H16" s="281"/>
      <c r="I16" s="280" t="s">
        <v>12</v>
      </c>
      <c r="J16" s="281"/>
      <c r="K16" s="270"/>
      <c r="L16" s="271"/>
      <c r="M16" s="271"/>
      <c r="N16" s="271"/>
      <c r="O16" s="271"/>
      <c r="P16" s="271"/>
      <c r="Q16" s="271"/>
      <c r="R16" s="271"/>
      <c r="S16" s="271"/>
      <c r="T16" s="272"/>
    </row>
    <row r="17" spans="1:20" ht="27.75" customHeight="1" thickTop="1" thickBot="1" x14ac:dyDescent="0.25">
      <c r="A17" s="255">
        <v>2017</v>
      </c>
      <c r="B17" s="256"/>
      <c r="C17" s="276">
        <v>6</v>
      </c>
      <c r="D17" s="277"/>
      <c r="E17" s="276">
        <v>6</v>
      </c>
      <c r="F17" s="277"/>
      <c r="G17" s="259">
        <f>C17/E17</f>
        <v>1</v>
      </c>
      <c r="H17" s="260"/>
      <c r="I17" s="261">
        <v>0.8</v>
      </c>
      <c r="J17" s="262"/>
      <c r="K17" s="271"/>
      <c r="L17" s="271"/>
      <c r="M17" s="271"/>
      <c r="N17" s="271"/>
      <c r="O17" s="271"/>
      <c r="P17" s="271"/>
      <c r="Q17" s="271"/>
      <c r="R17" s="271"/>
      <c r="S17" s="271"/>
      <c r="T17" s="272"/>
    </row>
    <row r="18" spans="1:20" ht="27.75" customHeight="1" thickTop="1" thickBot="1" x14ac:dyDescent="0.25">
      <c r="A18" s="255">
        <v>2018</v>
      </c>
      <c r="B18" s="256"/>
      <c r="C18" s="276">
        <v>6</v>
      </c>
      <c r="D18" s="277"/>
      <c r="E18" s="276">
        <v>6</v>
      </c>
      <c r="F18" s="277"/>
      <c r="G18" s="259">
        <f>C18/E18</f>
        <v>1</v>
      </c>
      <c r="H18" s="260"/>
      <c r="I18" s="261">
        <v>0.85</v>
      </c>
      <c r="J18" s="262"/>
      <c r="K18" s="271"/>
      <c r="L18" s="271"/>
      <c r="M18" s="271"/>
      <c r="N18" s="271"/>
      <c r="O18" s="271"/>
      <c r="P18" s="271"/>
      <c r="Q18" s="271"/>
      <c r="R18" s="271"/>
      <c r="S18" s="271"/>
      <c r="T18" s="272"/>
    </row>
    <row r="19" spans="1:20" ht="27.75" customHeight="1" thickTop="1" thickBot="1" x14ac:dyDescent="0.25">
      <c r="A19" s="255">
        <v>2019</v>
      </c>
      <c r="B19" s="256"/>
      <c r="C19" s="257">
        <v>6</v>
      </c>
      <c r="D19" s="258"/>
      <c r="E19" s="255">
        <v>6</v>
      </c>
      <c r="F19" s="256"/>
      <c r="G19" s="259">
        <f t="shared" ref="G19:G22" si="0">C19/E19</f>
        <v>1</v>
      </c>
      <c r="H19" s="260"/>
      <c r="I19" s="261">
        <v>0.9</v>
      </c>
      <c r="J19" s="262"/>
      <c r="K19" s="271"/>
      <c r="L19" s="271"/>
      <c r="M19" s="271"/>
      <c r="N19" s="271"/>
      <c r="O19" s="271"/>
      <c r="P19" s="271"/>
      <c r="Q19" s="271"/>
      <c r="R19" s="271"/>
      <c r="S19" s="271"/>
      <c r="T19" s="272"/>
    </row>
    <row r="20" spans="1:20" ht="27.75" customHeight="1" thickTop="1" thickBot="1" x14ac:dyDescent="0.25">
      <c r="A20" s="255">
        <v>2020</v>
      </c>
      <c r="B20" s="256"/>
      <c r="C20" s="257"/>
      <c r="D20" s="258"/>
      <c r="E20" s="255"/>
      <c r="F20" s="256"/>
      <c r="G20" s="259" t="e">
        <f t="shared" si="0"/>
        <v>#DIV/0!</v>
      </c>
      <c r="H20" s="260"/>
      <c r="I20" s="261">
        <v>0.95</v>
      </c>
      <c r="J20" s="262"/>
      <c r="K20" s="271"/>
      <c r="L20" s="271"/>
      <c r="M20" s="271"/>
      <c r="N20" s="271"/>
      <c r="O20" s="271"/>
      <c r="P20" s="271"/>
      <c r="Q20" s="271"/>
      <c r="R20" s="271"/>
      <c r="S20" s="271"/>
      <c r="T20" s="272"/>
    </row>
    <row r="21" spans="1:20" ht="27.75" customHeight="1" thickTop="1" thickBot="1" x14ac:dyDescent="0.25">
      <c r="A21" s="255">
        <v>2021</v>
      </c>
      <c r="B21" s="256"/>
      <c r="C21" s="257"/>
      <c r="D21" s="258"/>
      <c r="E21" s="255"/>
      <c r="F21" s="256"/>
      <c r="G21" s="259" t="e">
        <f t="shared" si="0"/>
        <v>#DIV/0!</v>
      </c>
      <c r="H21" s="260"/>
      <c r="I21" s="261">
        <v>1</v>
      </c>
      <c r="J21" s="262"/>
      <c r="K21" s="271"/>
      <c r="L21" s="271"/>
      <c r="M21" s="271"/>
      <c r="N21" s="271"/>
      <c r="O21" s="271"/>
      <c r="P21" s="271"/>
      <c r="Q21" s="271"/>
      <c r="R21" s="271"/>
      <c r="S21" s="271"/>
      <c r="T21" s="272"/>
    </row>
    <row r="22" spans="1:20" ht="27.75" customHeight="1" thickTop="1" thickBot="1" x14ac:dyDescent="0.25">
      <c r="A22" s="255">
        <v>2022</v>
      </c>
      <c r="B22" s="256"/>
      <c r="C22" s="257"/>
      <c r="D22" s="258"/>
      <c r="E22" s="255"/>
      <c r="F22" s="256"/>
      <c r="G22" s="259" t="e">
        <f t="shared" si="0"/>
        <v>#DIV/0!</v>
      </c>
      <c r="H22" s="260"/>
      <c r="I22" s="261">
        <v>1</v>
      </c>
      <c r="J22" s="262"/>
      <c r="K22" s="271"/>
      <c r="L22" s="271"/>
      <c r="M22" s="271"/>
      <c r="N22" s="271"/>
      <c r="O22" s="271"/>
      <c r="P22" s="271"/>
      <c r="Q22" s="271"/>
      <c r="R22" s="271"/>
      <c r="S22" s="271"/>
      <c r="T22" s="272"/>
    </row>
    <row r="23" spans="1:20" ht="21.75" thickTop="1" thickBot="1" x14ac:dyDescent="0.35">
      <c r="A23" s="263"/>
      <c r="B23" s="264"/>
      <c r="C23" s="264"/>
      <c r="D23" s="264"/>
      <c r="E23" s="264"/>
      <c r="F23" s="264"/>
      <c r="G23" s="264"/>
      <c r="H23" s="264"/>
      <c r="I23" s="264"/>
      <c r="J23" s="265"/>
      <c r="K23" s="273"/>
      <c r="L23" s="274"/>
      <c r="M23" s="274"/>
      <c r="N23" s="274"/>
      <c r="O23" s="274"/>
      <c r="P23" s="274"/>
      <c r="Q23" s="274"/>
      <c r="R23" s="274"/>
      <c r="S23" s="274"/>
      <c r="T23" s="275"/>
    </row>
    <row r="24" spans="1:20" ht="15" thickTop="1" x14ac:dyDescent="0.2"/>
  </sheetData>
  <mergeCells count="63">
    <mergeCell ref="A10:C10"/>
    <mergeCell ref="D10:J10"/>
    <mergeCell ref="A1:C2"/>
    <mergeCell ref="A4:J4"/>
    <mergeCell ref="K4:T4"/>
    <mergeCell ref="A5:C5"/>
    <mergeCell ref="D5:J5"/>
    <mergeCell ref="A6:C7"/>
    <mergeCell ref="D6:J7"/>
    <mergeCell ref="A8:C9"/>
    <mergeCell ref="A3:T3"/>
    <mergeCell ref="D8:I8"/>
    <mergeCell ref="D9:I9"/>
    <mergeCell ref="D1:P2"/>
    <mergeCell ref="Q1:T1"/>
    <mergeCell ref="A11:C11"/>
    <mergeCell ref="D11:J11"/>
    <mergeCell ref="A12:C12"/>
    <mergeCell ref="D12:J12"/>
    <mergeCell ref="A13:C13"/>
    <mergeCell ref="D13:J13"/>
    <mergeCell ref="E17:F17"/>
    <mergeCell ref="G17:H17"/>
    <mergeCell ref="I17:J17"/>
    <mergeCell ref="A18:B18"/>
    <mergeCell ref="C18:D18"/>
    <mergeCell ref="A19:B19"/>
    <mergeCell ref="C19:D19"/>
    <mergeCell ref="E19:F19"/>
    <mergeCell ref="G19:H19"/>
    <mergeCell ref="I19:J19"/>
    <mergeCell ref="A20:B20"/>
    <mergeCell ref="C20:D20"/>
    <mergeCell ref="E20:F20"/>
    <mergeCell ref="G20:H20"/>
    <mergeCell ref="I20:J20"/>
    <mergeCell ref="A23:J23"/>
    <mergeCell ref="A21:B21"/>
    <mergeCell ref="C21:D21"/>
    <mergeCell ref="E21:F21"/>
    <mergeCell ref="G21:H21"/>
    <mergeCell ref="I21:J21"/>
    <mergeCell ref="A22:B22"/>
    <mergeCell ref="C22:D22"/>
    <mergeCell ref="E22:F22"/>
    <mergeCell ref="G22:H22"/>
    <mergeCell ref="I22:J22"/>
    <mergeCell ref="Q2:T2"/>
    <mergeCell ref="E18:F18"/>
    <mergeCell ref="G18:H18"/>
    <mergeCell ref="I18:J18"/>
    <mergeCell ref="K5:T13"/>
    <mergeCell ref="A14:J14"/>
    <mergeCell ref="A15:J15"/>
    <mergeCell ref="K15:T15"/>
    <mergeCell ref="A16:B16"/>
    <mergeCell ref="C16:D16"/>
    <mergeCell ref="E16:F16"/>
    <mergeCell ref="G16:H16"/>
    <mergeCell ref="I16:J16"/>
    <mergeCell ref="K16:T23"/>
    <mergeCell ref="A17:B17"/>
    <mergeCell ref="C17:D17"/>
  </mergeCells>
  <conditionalFormatting sqref="G17:H17">
    <cfRule type="cellIs" dxfId="160" priority="11" operator="lessThan">
      <formula>0.8</formula>
    </cfRule>
    <cfRule type="cellIs" dxfId="159" priority="12" operator="greaterThan">
      <formula>0.79</formula>
    </cfRule>
  </conditionalFormatting>
  <conditionalFormatting sqref="G18:H18">
    <cfRule type="cellIs" dxfId="158" priority="9" operator="lessThan">
      <formula>0.85</formula>
    </cfRule>
    <cfRule type="cellIs" dxfId="157" priority="10" operator="greaterThan">
      <formula>0.84</formula>
    </cfRule>
  </conditionalFormatting>
  <conditionalFormatting sqref="G19:H19">
    <cfRule type="cellIs" dxfId="156" priority="7" operator="lessThan">
      <formula>0.9</formula>
    </cfRule>
    <cfRule type="cellIs" dxfId="155" priority="8" operator="greaterThan">
      <formula>0.89</formula>
    </cfRule>
  </conditionalFormatting>
  <conditionalFormatting sqref="G20:H20">
    <cfRule type="cellIs" dxfId="154" priority="5" operator="lessThan">
      <formula>0.95</formula>
    </cfRule>
    <cfRule type="cellIs" dxfId="153" priority="6" operator="greaterThan">
      <formula>0.94</formula>
    </cfRule>
  </conditionalFormatting>
  <conditionalFormatting sqref="G21:H21">
    <cfRule type="cellIs" dxfId="152" priority="3" operator="lessThan">
      <formula>1</formula>
    </cfRule>
    <cfRule type="cellIs" dxfId="151" priority="4" operator="greaterThan">
      <formula>0.99</formula>
    </cfRule>
  </conditionalFormatting>
  <conditionalFormatting sqref="G22:H22">
    <cfRule type="cellIs" dxfId="150" priority="1" operator="lessThan">
      <formula>1</formula>
    </cfRule>
    <cfRule type="cellIs" dxfId="149" priority="2" operator="greaterThan">
      <formula>0.99</formula>
    </cfRule>
  </conditionalFormatting>
  <pageMargins left="0.25" right="0.25" top="0.75" bottom="0.75" header="0.3" footer="0.3"/>
  <pageSetup paperSize="9" scale="3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9" tint="-0.249977111117893"/>
  </sheetPr>
  <dimension ref="A1:T24"/>
  <sheetViews>
    <sheetView topLeftCell="F1" zoomScale="60" zoomScaleNormal="60" zoomScalePageLayoutView="75" workbookViewId="0">
      <selection activeCell="Q1" sqref="Q1:T1"/>
    </sheetView>
  </sheetViews>
  <sheetFormatPr baseColWidth="10" defaultRowHeight="14.25" x14ac:dyDescent="0.2"/>
  <cols>
    <col min="1" max="3" width="18.85546875" style="26" customWidth="1"/>
    <col min="4" max="4" width="14.140625" style="26" customWidth="1"/>
    <col min="5" max="5" width="11.42578125" style="26"/>
    <col min="6" max="6" width="13.7109375" style="26" customWidth="1"/>
    <col min="7" max="9" width="11.42578125" style="26"/>
    <col min="10" max="10" width="12.85546875" style="26" customWidth="1"/>
    <col min="11" max="11" width="5.42578125" style="26" customWidth="1"/>
    <col min="12" max="13" width="11.42578125" style="26"/>
    <col min="14" max="14" width="11.42578125" style="26" customWidth="1"/>
    <col min="15" max="15" width="11.140625" style="26" customWidth="1"/>
    <col min="16" max="16" width="11.42578125" style="26" customWidth="1"/>
    <col min="17" max="16384" width="11.42578125" style="26"/>
  </cols>
  <sheetData>
    <row r="1" spans="1:20" ht="42" customHeight="1" thickTop="1" thickBot="1" x14ac:dyDescent="0.25">
      <c r="A1" s="311"/>
      <c r="B1" s="311"/>
      <c r="C1" s="311"/>
      <c r="D1" s="242" t="s">
        <v>83</v>
      </c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4"/>
      <c r="Q1" s="338" t="s">
        <v>221</v>
      </c>
      <c r="R1" s="339"/>
      <c r="S1" s="339"/>
      <c r="T1" s="340"/>
    </row>
    <row r="2" spans="1:20" ht="42" customHeight="1" thickTop="1" thickBot="1" x14ac:dyDescent="0.25">
      <c r="A2" s="312"/>
      <c r="B2" s="312"/>
      <c r="C2" s="312"/>
      <c r="D2" s="245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7"/>
      <c r="Q2" s="325" t="s">
        <v>220</v>
      </c>
      <c r="R2" s="326"/>
      <c r="S2" s="326"/>
      <c r="T2" s="327"/>
    </row>
    <row r="3" spans="1:20" ht="15" customHeight="1" thickTop="1" thickBot="1" x14ac:dyDescent="0.25">
      <c r="A3" s="409"/>
      <c r="B3" s="410"/>
      <c r="C3" s="410"/>
      <c r="D3" s="410"/>
      <c r="E3" s="410"/>
      <c r="F3" s="410"/>
      <c r="G3" s="410"/>
      <c r="H3" s="410"/>
      <c r="I3" s="410"/>
      <c r="J3" s="410"/>
      <c r="K3" s="410"/>
      <c r="L3" s="410"/>
      <c r="M3" s="410"/>
      <c r="N3" s="410"/>
      <c r="O3" s="410"/>
      <c r="P3" s="410"/>
      <c r="Q3" s="410"/>
      <c r="R3" s="410"/>
      <c r="S3" s="410"/>
      <c r="T3" s="411"/>
    </row>
    <row r="4" spans="1:20" ht="30" customHeight="1" thickTop="1" thickBot="1" x14ac:dyDescent="0.35">
      <c r="A4" s="417" t="s">
        <v>1</v>
      </c>
      <c r="B4" s="418"/>
      <c r="C4" s="418"/>
      <c r="D4" s="418"/>
      <c r="E4" s="418"/>
      <c r="F4" s="418"/>
      <c r="G4" s="418"/>
      <c r="H4" s="418"/>
      <c r="I4" s="418"/>
      <c r="J4" s="419"/>
      <c r="K4" s="420" t="s">
        <v>2</v>
      </c>
      <c r="L4" s="421"/>
      <c r="M4" s="421"/>
      <c r="N4" s="421"/>
      <c r="O4" s="421"/>
      <c r="P4" s="421"/>
      <c r="Q4" s="421"/>
      <c r="R4" s="421"/>
      <c r="S4" s="421"/>
      <c r="T4" s="422"/>
    </row>
    <row r="5" spans="1:20" ht="30" customHeight="1" thickTop="1" thickBot="1" x14ac:dyDescent="0.25">
      <c r="A5" s="213" t="s">
        <v>30</v>
      </c>
      <c r="B5" s="214"/>
      <c r="C5" s="223"/>
      <c r="D5" s="302" t="s">
        <v>37</v>
      </c>
      <c r="E5" s="303"/>
      <c r="F5" s="303"/>
      <c r="G5" s="303"/>
      <c r="H5" s="303"/>
      <c r="I5" s="303"/>
      <c r="J5" s="304"/>
      <c r="K5" s="200"/>
      <c r="L5" s="201"/>
      <c r="M5" s="201"/>
      <c r="N5" s="201"/>
      <c r="O5" s="201"/>
      <c r="P5" s="201"/>
      <c r="Q5" s="201"/>
      <c r="R5" s="201"/>
      <c r="S5" s="201"/>
      <c r="T5" s="202"/>
    </row>
    <row r="6" spans="1:20" ht="15" customHeight="1" thickTop="1" x14ac:dyDescent="0.2">
      <c r="A6" s="224" t="s">
        <v>77</v>
      </c>
      <c r="B6" s="225"/>
      <c r="C6" s="226"/>
      <c r="D6" s="423" t="s">
        <v>29</v>
      </c>
      <c r="E6" s="424"/>
      <c r="F6" s="424"/>
      <c r="G6" s="424"/>
      <c r="H6" s="424"/>
      <c r="I6" s="424"/>
      <c r="J6" s="425"/>
      <c r="K6" s="203"/>
      <c r="L6" s="204"/>
      <c r="M6" s="204"/>
      <c r="N6" s="204"/>
      <c r="O6" s="204"/>
      <c r="P6" s="204"/>
      <c r="Q6" s="204"/>
      <c r="R6" s="204"/>
      <c r="S6" s="204"/>
      <c r="T6" s="205"/>
    </row>
    <row r="7" spans="1:20" ht="15" customHeight="1" thickBot="1" x14ac:dyDescent="0.25">
      <c r="A7" s="227"/>
      <c r="B7" s="228"/>
      <c r="C7" s="229"/>
      <c r="D7" s="308"/>
      <c r="E7" s="309"/>
      <c r="F7" s="309"/>
      <c r="G7" s="309"/>
      <c r="H7" s="309"/>
      <c r="I7" s="309"/>
      <c r="J7" s="310"/>
      <c r="K7" s="203"/>
      <c r="L7" s="204"/>
      <c r="M7" s="204"/>
      <c r="N7" s="204"/>
      <c r="O7" s="204"/>
      <c r="P7" s="204"/>
      <c r="Q7" s="204"/>
      <c r="R7" s="204"/>
      <c r="S7" s="204"/>
      <c r="T7" s="205"/>
    </row>
    <row r="8" spans="1:20" ht="42.95" customHeight="1" thickTop="1" x14ac:dyDescent="0.3">
      <c r="A8" s="224" t="s">
        <v>73</v>
      </c>
      <c r="B8" s="225"/>
      <c r="C8" s="226"/>
      <c r="D8" s="348" t="s">
        <v>86</v>
      </c>
      <c r="E8" s="349"/>
      <c r="F8" s="349"/>
      <c r="G8" s="349"/>
      <c r="H8" s="349"/>
      <c r="I8" s="349" t="s">
        <v>31</v>
      </c>
      <c r="J8" s="15" t="s">
        <v>80</v>
      </c>
      <c r="K8" s="203"/>
      <c r="L8" s="204"/>
      <c r="M8" s="204"/>
      <c r="N8" s="204"/>
      <c r="O8" s="204"/>
      <c r="P8" s="204"/>
      <c r="Q8" s="204"/>
      <c r="R8" s="204"/>
      <c r="S8" s="204"/>
      <c r="T8" s="205"/>
    </row>
    <row r="9" spans="1:20" ht="42.95" customHeight="1" thickBot="1" x14ac:dyDescent="0.25">
      <c r="A9" s="227"/>
      <c r="B9" s="228"/>
      <c r="C9" s="229"/>
      <c r="D9" s="330" t="s">
        <v>38</v>
      </c>
      <c r="E9" s="331"/>
      <c r="F9" s="331"/>
      <c r="G9" s="331"/>
      <c r="H9" s="331"/>
      <c r="I9" s="331"/>
      <c r="J9" s="13"/>
      <c r="K9" s="203"/>
      <c r="L9" s="204"/>
      <c r="M9" s="204"/>
      <c r="N9" s="204"/>
      <c r="O9" s="204"/>
      <c r="P9" s="204"/>
      <c r="Q9" s="204"/>
      <c r="R9" s="204"/>
      <c r="S9" s="204"/>
      <c r="T9" s="205"/>
    </row>
    <row r="10" spans="1:20" ht="30" customHeight="1" thickTop="1" thickBot="1" x14ac:dyDescent="0.25">
      <c r="A10" s="213" t="s">
        <v>71</v>
      </c>
      <c r="B10" s="214"/>
      <c r="C10" s="215"/>
      <c r="D10" s="299" t="s">
        <v>26</v>
      </c>
      <c r="E10" s="300"/>
      <c r="F10" s="300"/>
      <c r="G10" s="300"/>
      <c r="H10" s="300"/>
      <c r="I10" s="300"/>
      <c r="J10" s="301"/>
      <c r="K10" s="203"/>
      <c r="L10" s="204"/>
      <c r="M10" s="204"/>
      <c r="N10" s="204"/>
      <c r="O10" s="204"/>
      <c r="P10" s="204"/>
      <c r="Q10" s="204"/>
      <c r="R10" s="204"/>
      <c r="S10" s="204"/>
      <c r="T10" s="205"/>
    </row>
    <row r="11" spans="1:20" ht="30" customHeight="1" thickTop="1" thickBot="1" x14ac:dyDescent="0.25">
      <c r="A11" s="217" t="s">
        <v>28</v>
      </c>
      <c r="B11" s="218"/>
      <c r="C11" s="219"/>
      <c r="D11" s="299" t="s">
        <v>39</v>
      </c>
      <c r="E11" s="300"/>
      <c r="F11" s="300"/>
      <c r="G11" s="300"/>
      <c r="H11" s="300"/>
      <c r="I11" s="300"/>
      <c r="J11" s="301"/>
      <c r="K11" s="203"/>
      <c r="L11" s="204"/>
      <c r="M11" s="204"/>
      <c r="N11" s="204"/>
      <c r="O11" s="204"/>
      <c r="P11" s="204"/>
      <c r="Q11" s="204"/>
      <c r="R11" s="204"/>
      <c r="S11" s="204"/>
      <c r="T11" s="205"/>
    </row>
    <row r="12" spans="1:20" ht="30" customHeight="1" thickTop="1" thickBot="1" x14ac:dyDescent="0.25">
      <c r="A12" s="220" t="s">
        <v>76</v>
      </c>
      <c r="B12" s="221"/>
      <c r="C12" s="222"/>
      <c r="D12" s="302" t="s">
        <v>78</v>
      </c>
      <c r="E12" s="303"/>
      <c r="F12" s="303"/>
      <c r="G12" s="303"/>
      <c r="H12" s="303"/>
      <c r="I12" s="303"/>
      <c r="J12" s="304"/>
      <c r="K12" s="203"/>
      <c r="L12" s="204"/>
      <c r="M12" s="204"/>
      <c r="N12" s="204"/>
      <c r="O12" s="204"/>
      <c r="P12" s="204"/>
      <c r="Q12" s="204"/>
      <c r="R12" s="204"/>
      <c r="S12" s="204"/>
      <c r="T12" s="205"/>
    </row>
    <row r="13" spans="1:20" ht="50.1" customHeight="1" thickTop="1" thickBot="1" x14ac:dyDescent="0.25">
      <c r="A13" s="231" t="s">
        <v>74</v>
      </c>
      <c r="B13" s="232"/>
      <c r="C13" s="233"/>
      <c r="D13" s="284" t="s">
        <v>90</v>
      </c>
      <c r="E13" s="285"/>
      <c r="F13" s="285"/>
      <c r="G13" s="285"/>
      <c r="H13" s="285"/>
      <c r="I13" s="285"/>
      <c r="J13" s="286"/>
      <c r="K13" s="206"/>
      <c r="L13" s="207"/>
      <c r="M13" s="207"/>
      <c r="N13" s="207"/>
      <c r="O13" s="207"/>
      <c r="P13" s="207"/>
      <c r="Q13" s="207"/>
      <c r="R13" s="207"/>
      <c r="S13" s="207"/>
      <c r="T13" s="208"/>
    </row>
    <row r="14" spans="1:20" ht="15.75" thickTop="1" thickBot="1" x14ac:dyDescent="0.25">
      <c r="A14" s="293"/>
      <c r="B14" s="294"/>
      <c r="C14" s="294"/>
      <c r="D14" s="294"/>
      <c r="E14" s="294"/>
      <c r="F14" s="294"/>
      <c r="G14" s="294"/>
      <c r="H14" s="294"/>
      <c r="I14" s="294"/>
      <c r="J14" s="294"/>
      <c r="K14" s="294"/>
      <c r="L14" s="294"/>
      <c r="M14" s="294"/>
      <c r="N14" s="294"/>
      <c r="O14" s="294"/>
      <c r="P14" s="294"/>
      <c r="Q14" s="294"/>
      <c r="R14" s="294"/>
      <c r="S14" s="294"/>
      <c r="T14" s="295"/>
    </row>
    <row r="15" spans="1:20" ht="30" customHeight="1" thickTop="1" thickBot="1" x14ac:dyDescent="0.25">
      <c r="A15" s="287" t="s">
        <v>8</v>
      </c>
      <c r="B15" s="288"/>
      <c r="C15" s="288"/>
      <c r="D15" s="288"/>
      <c r="E15" s="288"/>
      <c r="F15" s="288"/>
      <c r="G15" s="288"/>
      <c r="H15" s="288"/>
      <c r="I15" s="288"/>
      <c r="J15" s="289"/>
      <c r="K15" s="290" t="s">
        <v>27</v>
      </c>
      <c r="L15" s="291"/>
      <c r="M15" s="291"/>
      <c r="N15" s="291"/>
      <c r="O15" s="291"/>
      <c r="P15" s="291"/>
      <c r="Q15" s="291"/>
      <c r="R15" s="291"/>
      <c r="S15" s="291"/>
      <c r="T15" s="292"/>
    </row>
    <row r="16" spans="1:20" ht="78.95" customHeight="1" thickTop="1" thickBot="1" x14ac:dyDescent="0.25">
      <c r="A16" s="278" t="s">
        <v>10</v>
      </c>
      <c r="B16" s="279"/>
      <c r="C16" s="278" t="str">
        <f>D8</f>
        <v xml:space="preserve">  Número de actividades ejecutadas del plan de trabajo  </v>
      </c>
      <c r="D16" s="279"/>
      <c r="E16" s="278" t="str">
        <f>D9</f>
        <v>Nº total de actividades programadas del plan de trabajo</v>
      </c>
      <c r="F16" s="279"/>
      <c r="G16" s="280" t="s">
        <v>11</v>
      </c>
      <c r="H16" s="281"/>
      <c r="I16" s="280" t="s">
        <v>12</v>
      </c>
      <c r="J16" s="281"/>
      <c r="K16" s="270"/>
      <c r="L16" s="271"/>
      <c r="M16" s="271"/>
      <c r="N16" s="271"/>
      <c r="O16" s="271"/>
      <c r="P16" s="271"/>
      <c r="Q16" s="271"/>
      <c r="R16" s="271"/>
      <c r="S16" s="271"/>
      <c r="T16" s="272"/>
    </row>
    <row r="17" spans="1:20" ht="27.75" customHeight="1" thickTop="1" thickBot="1" x14ac:dyDescent="0.25">
      <c r="A17" s="255">
        <v>2018</v>
      </c>
      <c r="B17" s="256"/>
      <c r="C17" s="347">
        <v>56</v>
      </c>
      <c r="D17" s="277"/>
      <c r="E17" s="347">
        <v>59</v>
      </c>
      <c r="F17" s="277"/>
      <c r="G17" s="266">
        <f>C17/E17</f>
        <v>0.94915254237288138</v>
      </c>
      <c r="H17" s="267"/>
      <c r="I17" s="261">
        <v>0.8</v>
      </c>
      <c r="J17" s="262"/>
      <c r="K17" s="271"/>
      <c r="L17" s="271"/>
      <c r="M17" s="271"/>
      <c r="N17" s="271"/>
      <c r="O17" s="271"/>
      <c r="P17" s="271"/>
      <c r="Q17" s="271"/>
      <c r="R17" s="271"/>
      <c r="S17" s="271"/>
      <c r="T17" s="272"/>
    </row>
    <row r="18" spans="1:20" ht="27.75" customHeight="1" thickTop="1" thickBot="1" x14ac:dyDescent="0.25">
      <c r="A18" s="255">
        <v>2019</v>
      </c>
      <c r="B18" s="256"/>
      <c r="C18" s="276">
        <v>82</v>
      </c>
      <c r="D18" s="277"/>
      <c r="E18" s="276">
        <v>85</v>
      </c>
      <c r="F18" s="277"/>
      <c r="G18" s="266">
        <f t="shared" ref="G18:G22" si="0">C18/E18</f>
        <v>0.96470588235294119</v>
      </c>
      <c r="H18" s="267"/>
      <c r="I18" s="261">
        <v>0.85</v>
      </c>
      <c r="J18" s="262"/>
      <c r="K18" s="271"/>
      <c r="L18" s="271"/>
      <c r="M18" s="271"/>
      <c r="N18" s="271"/>
      <c r="O18" s="271"/>
      <c r="P18" s="271"/>
      <c r="Q18" s="271"/>
      <c r="R18" s="271"/>
      <c r="S18" s="271"/>
      <c r="T18" s="272"/>
    </row>
    <row r="19" spans="1:20" ht="27.75" customHeight="1" thickTop="1" thickBot="1" x14ac:dyDescent="0.25">
      <c r="A19" s="255">
        <v>2020</v>
      </c>
      <c r="B19" s="256"/>
      <c r="C19" s="257"/>
      <c r="D19" s="258"/>
      <c r="E19" s="255"/>
      <c r="F19" s="256"/>
      <c r="G19" s="259" t="e">
        <f t="shared" si="0"/>
        <v>#DIV/0!</v>
      </c>
      <c r="H19" s="260"/>
      <c r="I19" s="261">
        <v>0.9</v>
      </c>
      <c r="J19" s="262"/>
      <c r="K19" s="271"/>
      <c r="L19" s="271"/>
      <c r="M19" s="271"/>
      <c r="N19" s="271"/>
      <c r="O19" s="271"/>
      <c r="P19" s="271"/>
      <c r="Q19" s="271"/>
      <c r="R19" s="271"/>
      <c r="S19" s="271"/>
      <c r="T19" s="272"/>
    </row>
    <row r="20" spans="1:20" ht="27.75" customHeight="1" thickTop="1" thickBot="1" x14ac:dyDescent="0.25">
      <c r="A20" s="255">
        <v>2021</v>
      </c>
      <c r="B20" s="256"/>
      <c r="C20" s="257"/>
      <c r="D20" s="258"/>
      <c r="E20" s="255"/>
      <c r="F20" s="256"/>
      <c r="G20" s="259" t="e">
        <f t="shared" si="0"/>
        <v>#DIV/0!</v>
      </c>
      <c r="H20" s="260"/>
      <c r="I20" s="261">
        <v>0.95</v>
      </c>
      <c r="J20" s="262"/>
      <c r="K20" s="271"/>
      <c r="L20" s="271"/>
      <c r="M20" s="271"/>
      <c r="N20" s="271"/>
      <c r="O20" s="271"/>
      <c r="P20" s="271"/>
      <c r="Q20" s="271"/>
      <c r="R20" s="271"/>
      <c r="S20" s="271"/>
      <c r="T20" s="272"/>
    </row>
    <row r="21" spans="1:20" ht="27.75" customHeight="1" thickTop="1" thickBot="1" x14ac:dyDescent="0.25">
      <c r="A21" s="255">
        <v>2022</v>
      </c>
      <c r="B21" s="256"/>
      <c r="C21" s="257"/>
      <c r="D21" s="258"/>
      <c r="E21" s="255"/>
      <c r="F21" s="256"/>
      <c r="G21" s="259" t="e">
        <f t="shared" si="0"/>
        <v>#DIV/0!</v>
      </c>
      <c r="H21" s="260"/>
      <c r="I21" s="261">
        <v>1</v>
      </c>
      <c r="J21" s="262"/>
      <c r="K21" s="271"/>
      <c r="L21" s="271"/>
      <c r="M21" s="271"/>
      <c r="N21" s="271"/>
      <c r="O21" s="271"/>
      <c r="P21" s="271"/>
      <c r="Q21" s="271"/>
      <c r="R21" s="271"/>
      <c r="S21" s="271"/>
      <c r="T21" s="272"/>
    </row>
    <row r="22" spans="1:20" ht="27.75" customHeight="1" thickTop="1" thickBot="1" x14ac:dyDescent="0.25">
      <c r="A22" s="255">
        <v>2023</v>
      </c>
      <c r="B22" s="256"/>
      <c r="C22" s="257"/>
      <c r="D22" s="258"/>
      <c r="E22" s="255"/>
      <c r="F22" s="256"/>
      <c r="G22" s="259" t="e">
        <f t="shared" si="0"/>
        <v>#DIV/0!</v>
      </c>
      <c r="H22" s="260"/>
      <c r="I22" s="261">
        <v>1</v>
      </c>
      <c r="J22" s="262"/>
      <c r="K22" s="271"/>
      <c r="L22" s="271"/>
      <c r="M22" s="271"/>
      <c r="N22" s="271"/>
      <c r="O22" s="271"/>
      <c r="P22" s="271"/>
      <c r="Q22" s="271"/>
      <c r="R22" s="271"/>
      <c r="S22" s="271"/>
      <c r="T22" s="272"/>
    </row>
    <row r="23" spans="1:20" ht="21.75" thickTop="1" thickBot="1" x14ac:dyDescent="0.35">
      <c r="A23" s="263"/>
      <c r="B23" s="264"/>
      <c r="C23" s="264"/>
      <c r="D23" s="264"/>
      <c r="E23" s="264"/>
      <c r="F23" s="264"/>
      <c r="G23" s="264"/>
      <c r="H23" s="264"/>
      <c r="I23" s="264"/>
      <c r="J23" s="265"/>
      <c r="K23" s="273"/>
      <c r="L23" s="274"/>
      <c r="M23" s="274"/>
      <c r="N23" s="274"/>
      <c r="O23" s="274"/>
      <c r="P23" s="274"/>
      <c r="Q23" s="274"/>
      <c r="R23" s="274"/>
      <c r="S23" s="274"/>
      <c r="T23" s="275"/>
    </row>
    <row r="24" spans="1:20" ht="15" thickTop="1" x14ac:dyDescent="0.2"/>
  </sheetData>
  <mergeCells count="63">
    <mergeCell ref="A10:C10"/>
    <mergeCell ref="D10:J10"/>
    <mergeCell ref="A1:C2"/>
    <mergeCell ref="A4:J4"/>
    <mergeCell ref="K4:T4"/>
    <mergeCell ref="A5:C5"/>
    <mergeCell ref="D5:J5"/>
    <mergeCell ref="A6:C7"/>
    <mergeCell ref="D6:J7"/>
    <mergeCell ref="A8:C9"/>
    <mergeCell ref="A3:T3"/>
    <mergeCell ref="D8:I8"/>
    <mergeCell ref="D9:I9"/>
    <mergeCell ref="K5:T13"/>
    <mergeCell ref="A11:C11"/>
    <mergeCell ref="D11:J11"/>
    <mergeCell ref="A12:C12"/>
    <mergeCell ref="D12:J12"/>
    <mergeCell ref="A13:C13"/>
    <mergeCell ref="D13:J13"/>
    <mergeCell ref="A15:J15"/>
    <mergeCell ref="K15:T15"/>
    <mergeCell ref="A16:B16"/>
    <mergeCell ref="C16:D16"/>
    <mergeCell ref="E16:F16"/>
    <mergeCell ref="G16:H16"/>
    <mergeCell ref="I16:J16"/>
    <mergeCell ref="K16:T23"/>
    <mergeCell ref="A17:B17"/>
    <mergeCell ref="C17:D17"/>
    <mergeCell ref="E17:F17"/>
    <mergeCell ref="G17:H17"/>
    <mergeCell ref="I17:J17"/>
    <mergeCell ref="A18:B18"/>
    <mergeCell ref="C18:D18"/>
    <mergeCell ref="A19:B19"/>
    <mergeCell ref="A20:B20"/>
    <mergeCell ref="C20:D20"/>
    <mergeCell ref="E20:F20"/>
    <mergeCell ref="G20:H20"/>
    <mergeCell ref="I20:J20"/>
    <mergeCell ref="G18:H18"/>
    <mergeCell ref="I18:J18"/>
    <mergeCell ref="C19:D19"/>
    <mergeCell ref="E19:F19"/>
    <mergeCell ref="G19:H19"/>
    <mergeCell ref="I19:J19"/>
    <mergeCell ref="D1:P2"/>
    <mergeCell ref="Q1:T1"/>
    <mergeCell ref="Q2:T2"/>
    <mergeCell ref="A14:T14"/>
    <mergeCell ref="A23:J23"/>
    <mergeCell ref="A21:B21"/>
    <mergeCell ref="C21:D21"/>
    <mergeCell ref="E21:F21"/>
    <mergeCell ref="G21:H21"/>
    <mergeCell ref="I21:J21"/>
    <mergeCell ref="A22:B22"/>
    <mergeCell ref="C22:D22"/>
    <mergeCell ref="E22:F22"/>
    <mergeCell ref="G22:H22"/>
    <mergeCell ref="I22:J22"/>
    <mergeCell ref="E18:F18"/>
  </mergeCells>
  <conditionalFormatting sqref="G17:H17">
    <cfRule type="cellIs" dxfId="148" priority="11" operator="lessThan">
      <formula>0.8</formula>
    </cfRule>
    <cfRule type="cellIs" dxfId="147" priority="12" operator="greaterThan">
      <formula>0.79</formula>
    </cfRule>
  </conditionalFormatting>
  <conditionalFormatting sqref="G18:H18">
    <cfRule type="cellIs" dxfId="146" priority="9" operator="lessThan">
      <formula>0.85</formula>
    </cfRule>
    <cfRule type="cellIs" dxfId="145" priority="10" operator="greaterThan">
      <formula>0.84</formula>
    </cfRule>
  </conditionalFormatting>
  <conditionalFormatting sqref="G19:H19">
    <cfRule type="cellIs" dxfId="144" priority="7" operator="lessThan">
      <formula>0.9</formula>
    </cfRule>
    <cfRule type="cellIs" dxfId="143" priority="8" operator="greaterThan">
      <formula>0.89</formula>
    </cfRule>
  </conditionalFormatting>
  <conditionalFormatting sqref="G20:H20">
    <cfRule type="cellIs" dxfId="142" priority="5" operator="lessThan">
      <formula>0.95</formula>
    </cfRule>
    <cfRule type="cellIs" dxfId="141" priority="6" operator="greaterThan">
      <formula>0.94</formula>
    </cfRule>
  </conditionalFormatting>
  <conditionalFormatting sqref="G21:H21">
    <cfRule type="cellIs" dxfId="140" priority="3" operator="lessThan">
      <formula>1</formula>
    </cfRule>
    <cfRule type="cellIs" dxfId="139" priority="4" operator="greaterThan">
      <formula>0.99</formula>
    </cfRule>
  </conditionalFormatting>
  <conditionalFormatting sqref="G22:H22">
    <cfRule type="cellIs" dxfId="138" priority="1" operator="lessThan">
      <formula>1</formula>
    </cfRule>
    <cfRule type="cellIs" dxfId="137" priority="2" operator="greaterThan">
      <formula>0.99</formula>
    </cfRule>
  </conditionalFormatting>
  <pageMargins left="0.25" right="0.25" top="0.75" bottom="0.75" header="0.3" footer="0.3"/>
  <pageSetup paperSize="9" orientation="portrait" horizontalDpi="0" verticalDpi="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9" tint="-0.249977111117893"/>
  </sheetPr>
  <dimension ref="A1:T24"/>
  <sheetViews>
    <sheetView topLeftCell="F1" zoomScale="60" zoomScaleNormal="60" zoomScalePageLayoutView="75" workbookViewId="0">
      <selection activeCell="D1" sqref="D1:P2"/>
    </sheetView>
  </sheetViews>
  <sheetFormatPr baseColWidth="10" defaultRowHeight="14.25" x14ac:dyDescent="0.2"/>
  <cols>
    <col min="1" max="3" width="18.85546875" style="26" customWidth="1"/>
    <col min="4" max="4" width="14.140625" style="26" customWidth="1"/>
    <col min="5" max="5" width="13.7109375" style="26" customWidth="1"/>
    <col min="6" max="9" width="11.42578125" style="26"/>
    <col min="10" max="10" width="12.85546875" style="26" customWidth="1"/>
    <col min="11" max="11" width="5.42578125" style="26" customWidth="1"/>
    <col min="12" max="13" width="11.42578125" style="26"/>
    <col min="14" max="14" width="11.42578125" style="26" customWidth="1"/>
    <col min="15" max="15" width="11.140625" style="26" customWidth="1"/>
    <col min="16" max="16" width="11.42578125" style="26" customWidth="1"/>
    <col min="17" max="16384" width="11.42578125" style="26"/>
  </cols>
  <sheetData>
    <row r="1" spans="1:20" ht="42" customHeight="1" thickTop="1" thickBot="1" x14ac:dyDescent="0.25">
      <c r="A1" s="311"/>
      <c r="B1" s="311"/>
      <c r="C1" s="311"/>
      <c r="D1" s="242" t="s">
        <v>70</v>
      </c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4"/>
      <c r="Q1" s="338" t="s">
        <v>221</v>
      </c>
      <c r="R1" s="339"/>
      <c r="S1" s="339"/>
      <c r="T1" s="340"/>
    </row>
    <row r="2" spans="1:20" ht="42" customHeight="1" thickTop="1" thickBot="1" x14ac:dyDescent="0.25">
      <c r="A2" s="312"/>
      <c r="B2" s="312"/>
      <c r="C2" s="312"/>
      <c r="D2" s="245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7"/>
      <c r="Q2" s="325" t="s">
        <v>220</v>
      </c>
      <c r="R2" s="326"/>
      <c r="S2" s="326"/>
      <c r="T2" s="327"/>
    </row>
    <row r="3" spans="1:20" ht="15" customHeight="1" thickTop="1" thickBot="1" x14ac:dyDescent="0.25">
      <c r="A3" s="409"/>
      <c r="B3" s="410"/>
      <c r="C3" s="410"/>
      <c r="D3" s="410"/>
      <c r="E3" s="410"/>
      <c r="F3" s="410"/>
      <c r="G3" s="410"/>
      <c r="H3" s="410"/>
      <c r="I3" s="410"/>
      <c r="J3" s="410"/>
      <c r="K3" s="410"/>
      <c r="L3" s="410"/>
      <c r="M3" s="410"/>
      <c r="N3" s="410"/>
      <c r="O3" s="410"/>
      <c r="P3" s="410"/>
      <c r="Q3" s="410"/>
      <c r="R3" s="410"/>
      <c r="S3" s="410"/>
      <c r="T3" s="411"/>
    </row>
    <row r="4" spans="1:20" ht="30" customHeight="1" thickTop="1" thickBot="1" x14ac:dyDescent="0.35">
      <c r="A4" s="364" t="s">
        <v>1</v>
      </c>
      <c r="B4" s="365"/>
      <c r="C4" s="365"/>
      <c r="D4" s="365"/>
      <c r="E4" s="365"/>
      <c r="F4" s="365"/>
      <c r="G4" s="365"/>
      <c r="H4" s="365"/>
      <c r="I4" s="365"/>
      <c r="J4" s="366"/>
      <c r="K4" s="367" t="s">
        <v>2</v>
      </c>
      <c r="L4" s="368"/>
      <c r="M4" s="368"/>
      <c r="N4" s="368"/>
      <c r="O4" s="368"/>
      <c r="P4" s="368"/>
      <c r="Q4" s="368"/>
      <c r="R4" s="368"/>
      <c r="S4" s="368"/>
      <c r="T4" s="369"/>
    </row>
    <row r="5" spans="1:20" ht="30" customHeight="1" thickTop="1" thickBot="1" x14ac:dyDescent="0.25">
      <c r="A5" s="213" t="s">
        <v>30</v>
      </c>
      <c r="B5" s="214"/>
      <c r="C5" s="223"/>
      <c r="D5" s="302" t="s">
        <v>167</v>
      </c>
      <c r="E5" s="303"/>
      <c r="F5" s="303"/>
      <c r="G5" s="303"/>
      <c r="H5" s="303"/>
      <c r="I5" s="303"/>
      <c r="J5" s="304"/>
      <c r="K5" s="200"/>
      <c r="L5" s="201"/>
      <c r="M5" s="201"/>
      <c r="N5" s="201"/>
      <c r="O5" s="201"/>
      <c r="P5" s="201"/>
      <c r="Q5" s="201"/>
      <c r="R5" s="201"/>
      <c r="S5" s="201"/>
      <c r="T5" s="202"/>
    </row>
    <row r="6" spans="1:20" ht="15" customHeight="1" thickTop="1" x14ac:dyDescent="0.2">
      <c r="A6" s="224" t="s">
        <v>77</v>
      </c>
      <c r="B6" s="225"/>
      <c r="C6" s="226"/>
      <c r="D6" s="305" t="s">
        <v>29</v>
      </c>
      <c r="E6" s="306"/>
      <c r="F6" s="306"/>
      <c r="G6" s="306"/>
      <c r="H6" s="306"/>
      <c r="I6" s="306"/>
      <c r="J6" s="307"/>
      <c r="K6" s="203"/>
      <c r="L6" s="204"/>
      <c r="M6" s="204"/>
      <c r="N6" s="204"/>
      <c r="O6" s="204"/>
      <c r="P6" s="204"/>
      <c r="Q6" s="204"/>
      <c r="R6" s="204"/>
      <c r="S6" s="204"/>
      <c r="T6" s="205"/>
    </row>
    <row r="7" spans="1:20" ht="15" customHeight="1" thickBot="1" x14ac:dyDescent="0.25">
      <c r="A7" s="227"/>
      <c r="B7" s="228"/>
      <c r="C7" s="229"/>
      <c r="D7" s="308"/>
      <c r="E7" s="309"/>
      <c r="F7" s="309"/>
      <c r="G7" s="309"/>
      <c r="H7" s="309"/>
      <c r="I7" s="309"/>
      <c r="J7" s="310"/>
      <c r="K7" s="203"/>
      <c r="L7" s="204"/>
      <c r="M7" s="204"/>
      <c r="N7" s="204"/>
      <c r="O7" s="204"/>
      <c r="P7" s="204"/>
      <c r="Q7" s="204"/>
      <c r="R7" s="204"/>
      <c r="S7" s="204"/>
      <c r="T7" s="205"/>
    </row>
    <row r="8" spans="1:20" ht="42.95" customHeight="1" thickTop="1" x14ac:dyDescent="0.3">
      <c r="A8" s="224" t="s">
        <v>73</v>
      </c>
      <c r="B8" s="225"/>
      <c r="C8" s="226"/>
      <c r="D8" s="348" t="s">
        <v>81</v>
      </c>
      <c r="E8" s="349"/>
      <c r="F8" s="349"/>
      <c r="G8" s="349"/>
      <c r="H8" s="352" t="s">
        <v>80</v>
      </c>
      <c r="I8" s="352"/>
      <c r="J8" s="353"/>
      <c r="K8" s="203"/>
      <c r="L8" s="204"/>
      <c r="M8" s="204"/>
      <c r="N8" s="204"/>
      <c r="O8" s="204"/>
      <c r="P8" s="204"/>
      <c r="Q8" s="204"/>
      <c r="R8" s="204"/>
      <c r="S8" s="204"/>
      <c r="T8" s="205"/>
    </row>
    <row r="9" spans="1:20" ht="42.95" customHeight="1" thickBot="1" x14ac:dyDescent="0.25">
      <c r="A9" s="227"/>
      <c r="B9" s="228"/>
      <c r="C9" s="229"/>
      <c r="D9" s="211" t="s">
        <v>82</v>
      </c>
      <c r="E9" s="212"/>
      <c r="F9" s="212"/>
      <c r="G9" s="212"/>
      <c r="H9" s="212"/>
      <c r="I9" s="212"/>
      <c r="J9" s="13"/>
      <c r="K9" s="203"/>
      <c r="L9" s="204"/>
      <c r="M9" s="204"/>
      <c r="N9" s="204"/>
      <c r="O9" s="204"/>
      <c r="P9" s="204"/>
      <c r="Q9" s="204"/>
      <c r="R9" s="204"/>
      <c r="S9" s="204"/>
      <c r="T9" s="205"/>
    </row>
    <row r="10" spans="1:20" ht="30" customHeight="1" thickTop="1" thickBot="1" x14ac:dyDescent="0.25">
      <c r="A10" s="213" t="s">
        <v>71</v>
      </c>
      <c r="B10" s="214"/>
      <c r="C10" s="215"/>
      <c r="D10" s="299" t="s">
        <v>26</v>
      </c>
      <c r="E10" s="300"/>
      <c r="F10" s="300"/>
      <c r="G10" s="300"/>
      <c r="H10" s="300"/>
      <c r="I10" s="300"/>
      <c r="J10" s="301"/>
      <c r="K10" s="203"/>
      <c r="L10" s="204"/>
      <c r="M10" s="204"/>
      <c r="N10" s="204"/>
      <c r="O10" s="204"/>
      <c r="P10" s="204"/>
      <c r="Q10" s="204"/>
      <c r="R10" s="204"/>
      <c r="S10" s="204"/>
      <c r="T10" s="205"/>
    </row>
    <row r="11" spans="1:20" ht="30" customHeight="1" thickTop="1" thickBot="1" x14ac:dyDescent="0.25">
      <c r="A11" s="217" t="s">
        <v>28</v>
      </c>
      <c r="B11" s="218"/>
      <c r="C11" s="219"/>
      <c r="D11" s="299" t="s">
        <v>46</v>
      </c>
      <c r="E11" s="300"/>
      <c r="F11" s="300"/>
      <c r="G11" s="300"/>
      <c r="H11" s="300"/>
      <c r="I11" s="300"/>
      <c r="J11" s="301"/>
      <c r="K11" s="203"/>
      <c r="L11" s="204"/>
      <c r="M11" s="204"/>
      <c r="N11" s="204"/>
      <c r="O11" s="204"/>
      <c r="P11" s="204"/>
      <c r="Q11" s="204"/>
      <c r="R11" s="204"/>
      <c r="S11" s="204"/>
      <c r="T11" s="205"/>
    </row>
    <row r="12" spans="1:20" ht="30" customHeight="1" thickTop="1" thickBot="1" x14ac:dyDescent="0.25">
      <c r="A12" s="220" t="s">
        <v>76</v>
      </c>
      <c r="B12" s="221"/>
      <c r="C12" s="222"/>
      <c r="D12" s="302" t="s">
        <v>78</v>
      </c>
      <c r="E12" s="303"/>
      <c r="F12" s="303"/>
      <c r="G12" s="303"/>
      <c r="H12" s="303"/>
      <c r="I12" s="303"/>
      <c r="J12" s="304"/>
      <c r="K12" s="203"/>
      <c r="L12" s="204"/>
      <c r="M12" s="204"/>
      <c r="N12" s="204"/>
      <c r="O12" s="204"/>
      <c r="P12" s="204"/>
      <c r="Q12" s="204"/>
      <c r="R12" s="204"/>
      <c r="S12" s="204"/>
      <c r="T12" s="205"/>
    </row>
    <row r="13" spans="1:20" ht="50.1" customHeight="1" thickTop="1" thickBot="1" x14ac:dyDescent="0.25">
      <c r="A13" s="231" t="s">
        <v>74</v>
      </c>
      <c r="B13" s="232"/>
      <c r="C13" s="233"/>
      <c r="D13" s="284" t="s">
        <v>91</v>
      </c>
      <c r="E13" s="285"/>
      <c r="F13" s="285"/>
      <c r="G13" s="285"/>
      <c r="H13" s="285"/>
      <c r="I13" s="285"/>
      <c r="J13" s="286"/>
      <c r="K13" s="206"/>
      <c r="L13" s="207"/>
      <c r="M13" s="207"/>
      <c r="N13" s="207"/>
      <c r="O13" s="207"/>
      <c r="P13" s="207"/>
      <c r="Q13" s="207"/>
      <c r="R13" s="207"/>
      <c r="S13" s="207"/>
      <c r="T13" s="208"/>
    </row>
    <row r="14" spans="1:20" ht="15.75" thickTop="1" thickBot="1" x14ac:dyDescent="0.25">
      <c r="A14" s="293"/>
      <c r="B14" s="294"/>
      <c r="C14" s="294"/>
      <c r="D14" s="294"/>
      <c r="E14" s="294"/>
      <c r="F14" s="294"/>
      <c r="G14" s="294"/>
      <c r="H14" s="294"/>
      <c r="I14" s="294"/>
      <c r="J14" s="294"/>
      <c r="K14" s="28"/>
      <c r="L14" s="28"/>
      <c r="M14" s="28"/>
      <c r="N14" s="28"/>
      <c r="O14" s="28"/>
      <c r="P14" s="28"/>
      <c r="Q14" s="28"/>
      <c r="R14" s="28"/>
      <c r="S14" s="28"/>
      <c r="T14" s="29"/>
    </row>
    <row r="15" spans="1:20" ht="30" customHeight="1" thickTop="1" thickBot="1" x14ac:dyDescent="0.25">
      <c r="A15" s="287" t="s">
        <v>8</v>
      </c>
      <c r="B15" s="288"/>
      <c r="C15" s="288"/>
      <c r="D15" s="288"/>
      <c r="E15" s="288"/>
      <c r="F15" s="288"/>
      <c r="G15" s="288"/>
      <c r="H15" s="288"/>
      <c r="I15" s="288"/>
      <c r="J15" s="289"/>
      <c r="K15" s="290" t="s">
        <v>27</v>
      </c>
      <c r="L15" s="291"/>
      <c r="M15" s="291"/>
      <c r="N15" s="291"/>
      <c r="O15" s="291"/>
      <c r="P15" s="291"/>
      <c r="Q15" s="291"/>
      <c r="R15" s="291"/>
      <c r="S15" s="291"/>
      <c r="T15" s="292"/>
    </row>
    <row r="16" spans="1:20" ht="108" customHeight="1" thickTop="1" thickBot="1" x14ac:dyDescent="0.25">
      <c r="A16" s="278" t="s">
        <v>10</v>
      </c>
      <c r="B16" s="279"/>
      <c r="C16" s="278" t="str">
        <f>D8</f>
        <v>Nº de No conformidades evaluadas</v>
      </c>
      <c r="D16" s="279"/>
      <c r="E16" s="278" t="str">
        <f>D9</f>
        <v>Nº de No conformidades encontradas del plan de trabajo</v>
      </c>
      <c r="F16" s="279"/>
      <c r="G16" s="280" t="s">
        <v>11</v>
      </c>
      <c r="H16" s="281"/>
      <c r="I16" s="280" t="s">
        <v>12</v>
      </c>
      <c r="J16" s="281"/>
      <c r="K16" s="378"/>
      <c r="L16" s="379"/>
      <c r="M16" s="379"/>
      <c r="N16" s="379"/>
      <c r="O16" s="379"/>
      <c r="P16" s="379"/>
      <c r="Q16" s="379"/>
      <c r="R16" s="379"/>
      <c r="S16" s="379"/>
      <c r="T16" s="380"/>
    </row>
    <row r="17" spans="1:20" ht="27.75" customHeight="1" thickTop="1" thickBot="1" x14ac:dyDescent="0.25">
      <c r="A17" s="255">
        <v>2017</v>
      </c>
      <c r="B17" s="256"/>
      <c r="C17" s="350">
        <v>4</v>
      </c>
      <c r="D17" s="351"/>
      <c r="E17" s="350">
        <v>4</v>
      </c>
      <c r="F17" s="351"/>
      <c r="G17" s="259">
        <f>C17/E17</f>
        <v>1</v>
      </c>
      <c r="H17" s="260"/>
      <c r="I17" s="261">
        <v>0.8</v>
      </c>
      <c r="J17" s="262"/>
      <c r="K17" s="379"/>
      <c r="L17" s="379"/>
      <c r="M17" s="379"/>
      <c r="N17" s="379"/>
      <c r="O17" s="379"/>
      <c r="P17" s="379"/>
      <c r="Q17" s="379"/>
      <c r="R17" s="379"/>
      <c r="S17" s="379"/>
      <c r="T17" s="380"/>
    </row>
    <row r="18" spans="1:20" ht="27.75" customHeight="1" thickTop="1" thickBot="1" x14ac:dyDescent="0.25">
      <c r="A18" s="255">
        <v>2018</v>
      </c>
      <c r="B18" s="256"/>
      <c r="C18" s="276">
        <v>3</v>
      </c>
      <c r="D18" s="277"/>
      <c r="E18" s="276">
        <v>3</v>
      </c>
      <c r="F18" s="277"/>
      <c r="G18" s="259">
        <f>C18/E18</f>
        <v>1</v>
      </c>
      <c r="H18" s="260"/>
      <c r="I18" s="261">
        <v>0.85</v>
      </c>
      <c r="J18" s="262"/>
      <c r="K18" s="379"/>
      <c r="L18" s="379"/>
      <c r="M18" s="379"/>
      <c r="N18" s="379"/>
      <c r="O18" s="379"/>
      <c r="P18" s="379"/>
      <c r="Q18" s="379"/>
      <c r="R18" s="379"/>
      <c r="S18" s="379"/>
      <c r="T18" s="380"/>
    </row>
    <row r="19" spans="1:20" ht="27.75" customHeight="1" thickTop="1" thickBot="1" x14ac:dyDescent="0.25">
      <c r="A19" s="255">
        <v>2019</v>
      </c>
      <c r="B19" s="256"/>
      <c r="C19" s="257">
        <v>3</v>
      </c>
      <c r="D19" s="258"/>
      <c r="E19" s="255">
        <v>3</v>
      </c>
      <c r="F19" s="256"/>
      <c r="G19" s="259">
        <f t="shared" ref="G19:G22" si="0">C19/E19</f>
        <v>1</v>
      </c>
      <c r="H19" s="260"/>
      <c r="I19" s="261">
        <v>0.9</v>
      </c>
      <c r="J19" s="262"/>
      <c r="K19" s="379"/>
      <c r="L19" s="379"/>
      <c r="M19" s="379"/>
      <c r="N19" s="379"/>
      <c r="O19" s="379"/>
      <c r="P19" s="379"/>
      <c r="Q19" s="379"/>
      <c r="R19" s="379"/>
      <c r="S19" s="379"/>
      <c r="T19" s="380"/>
    </row>
    <row r="20" spans="1:20" ht="27.75" customHeight="1" thickTop="1" thickBot="1" x14ac:dyDescent="0.25">
      <c r="A20" s="255">
        <v>2020</v>
      </c>
      <c r="B20" s="256"/>
      <c r="C20" s="257"/>
      <c r="D20" s="258"/>
      <c r="E20" s="255"/>
      <c r="F20" s="256"/>
      <c r="G20" s="259" t="e">
        <f t="shared" si="0"/>
        <v>#DIV/0!</v>
      </c>
      <c r="H20" s="260"/>
      <c r="I20" s="261">
        <v>0.95</v>
      </c>
      <c r="J20" s="262"/>
      <c r="K20" s="379"/>
      <c r="L20" s="379"/>
      <c r="M20" s="379"/>
      <c r="N20" s="379"/>
      <c r="O20" s="379"/>
      <c r="P20" s="379"/>
      <c r="Q20" s="379"/>
      <c r="R20" s="379"/>
      <c r="S20" s="379"/>
      <c r="T20" s="380"/>
    </row>
    <row r="21" spans="1:20" ht="27.75" customHeight="1" thickTop="1" thickBot="1" x14ac:dyDescent="0.25">
      <c r="A21" s="255">
        <v>2021</v>
      </c>
      <c r="B21" s="256"/>
      <c r="C21" s="257"/>
      <c r="D21" s="258"/>
      <c r="E21" s="255"/>
      <c r="F21" s="256"/>
      <c r="G21" s="259" t="e">
        <f t="shared" si="0"/>
        <v>#DIV/0!</v>
      </c>
      <c r="H21" s="260"/>
      <c r="I21" s="261">
        <v>1</v>
      </c>
      <c r="J21" s="262"/>
      <c r="K21" s="379"/>
      <c r="L21" s="379"/>
      <c r="M21" s="379"/>
      <c r="N21" s="379"/>
      <c r="O21" s="379"/>
      <c r="P21" s="379"/>
      <c r="Q21" s="379"/>
      <c r="R21" s="379"/>
      <c r="S21" s="379"/>
      <c r="T21" s="380"/>
    </row>
    <row r="22" spans="1:20" ht="27.75" customHeight="1" thickTop="1" thickBot="1" x14ac:dyDescent="0.25">
      <c r="A22" s="255">
        <v>2022</v>
      </c>
      <c r="B22" s="256"/>
      <c r="C22" s="257"/>
      <c r="D22" s="258"/>
      <c r="E22" s="255"/>
      <c r="F22" s="256"/>
      <c r="G22" s="259" t="e">
        <f t="shared" si="0"/>
        <v>#DIV/0!</v>
      </c>
      <c r="H22" s="260"/>
      <c r="I22" s="261">
        <v>1</v>
      </c>
      <c r="J22" s="262"/>
      <c r="K22" s="379"/>
      <c r="L22" s="379"/>
      <c r="M22" s="379"/>
      <c r="N22" s="379"/>
      <c r="O22" s="379"/>
      <c r="P22" s="379"/>
      <c r="Q22" s="379"/>
      <c r="R22" s="379"/>
      <c r="S22" s="379"/>
      <c r="T22" s="380"/>
    </row>
    <row r="23" spans="1:20" ht="21.75" thickTop="1" thickBot="1" x14ac:dyDescent="0.35">
      <c r="A23" s="263"/>
      <c r="B23" s="264"/>
      <c r="C23" s="264"/>
      <c r="D23" s="264"/>
      <c r="E23" s="264"/>
      <c r="F23" s="264"/>
      <c r="G23" s="264"/>
      <c r="H23" s="264"/>
      <c r="I23" s="264"/>
      <c r="J23" s="265"/>
      <c r="K23" s="381"/>
      <c r="L23" s="382"/>
      <c r="M23" s="382"/>
      <c r="N23" s="382"/>
      <c r="O23" s="382"/>
      <c r="P23" s="382"/>
      <c r="Q23" s="382"/>
      <c r="R23" s="382"/>
      <c r="S23" s="382"/>
      <c r="T23" s="383"/>
    </row>
    <row r="24" spans="1:20" ht="15" thickTop="1" x14ac:dyDescent="0.2"/>
  </sheetData>
  <mergeCells count="64">
    <mergeCell ref="A1:C2"/>
    <mergeCell ref="A4:J4"/>
    <mergeCell ref="D1:P2"/>
    <mergeCell ref="Q1:T1"/>
    <mergeCell ref="Q2:T2"/>
    <mergeCell ref="K4:T4"/>
    <mergeCell ref="A3:T3"/>
    <mergeCell ref="A8:C9"/>
    <mergeCell ref="D9:I9"/>
    <mergeCell ref="H8:J8"/>
    <mergeCell ref="D8:G8"/>
    <mergeCell ref="A13:C13"/>
    <mergeCell ref="D13:J13"/>
    <mergeCell ref="A14:J14"/>
    <mergeCell ref="A15:J15"/>
    <mergeCell ref="K15:T15"/>
    <mergeCell ref="K5:T13"/>
    <mergeCell ref="A10:C10"/>
    <mergeCell ref="D10:J10"/>
    <mergeCell ref="A11:C11"/>
    <mergeCell ref="D11:J11"/>
    <mergeCell ref="A12:C12"/>
    <mergeCell ref="D12:J12"/>
    <mergeCell ref="A5:C5"/>
    <mergeCell ref="D5:J5"/>
    <mergeCell ref="A6:C7"/>
    <mergeCell ref="D6:J7"/>
    <mergeCell ref="K16:T23"/>
    <mergeCell ref="A17:B17"/>
    <mergeCell ref="C17:D17"/>
    <mergeCell ref="E17:F17"/>
    <mergeCell ref="G17:H17"/>
    <mergeCell ref="I17:J17"/>
    <mergeCell ref="A18:B18"/>
    <mergeCell ref="C18:D18"/>
    <mergeCell ref="E18:F18"/>
    <mergeCell ref="G18:H18"/>
    <mergeCell ref="A16:B16"/>
    <mergeCell ref="C16:D16"/>
    <mergeCell ref="E16:F16"/>
    <mergeCell ref="G16:H16"/>
    <mergeCell ref="I16:J16"/>
    <mergeCell ref="I18:J18"/>
    <mergeCell ref="A19:B19"/>
    <mergeCell ref="C19:D19"/>
    <mergeCell ref="E19:F19"/>
    <mergeCell ref="G19:H19"/>
    <mergeCell ref="I19:J19"/>
    <mergeCell ref="A23:J23"/>
    <mergeCell ref="A20:B20"/>
    <mergeCell ref="C20:D20"/>
    <mergeCell ref="E20:F20"/>
    <mergeCell ref="G20:H20"/>
    <mergeCell ref="I20:J20"/>
    <mergeCell ref="A21:B21"/>
    <mergeCell ref="C21:D21"/>
    <mergeCell ref="E21:F21"/>
    <mergeCell ref="G21:H21"/>
    <mergeCell ref="I21:J21"/>
    <mergeCell ref="A22:B22"/>
    <mergeCell ref="C22:D22"/>
    <mergeCell ref="E22:F22"/>
    <mergeCell ref="G22:H22"/>
    <mergeCell ref="I22:J22"/>
  </mergeCells>
  <conditionalFormatting sqref="G17:H17">
    <cfRule type="cellIs" dxfId="136" priority="11" operator="greaterThan">
      <formula>0.79</formula>
    </cfRule>
    <cfRule type="cellIs" dxfId="135" priority="12" operator="lessThan">
      <formula>0.8</formula>
    </cfRule>
  </conditionalFormatting>
  <conditionalFormatting sqref="G18:H18">
    <cfRule type="cellIs" dxfId="134" priority="9" operator="lessThan">
      <formula>0.85</formula>
    </cfRule>
    <cfRule type="cellIs" dxfId="133" priority="10" operator="greaterThan">
      <formula>0.84</formula>
    </cfRule>
  </conditionalFormatting>
  <conditionalFormatting sqref="G19:H19">
    <cfRule type="cellIs" dxfId="132" priority="7" operator="lessThan">
      <formula>0.9</formula>
    </cfRule>
    <cfRule type="cellIs" dxfId="131" priority="8" operator="greaterThan">
      <formula>0.89</formula>
    </cfRule>
  </conditionalFormatting>
  <conditionalFormatting sqref="G20:H20">
    <cfRule type="cellIs" dxfId="130" priority="5" operator="lessThan">
      <formula>0.95</formula>
    </cfRule>
    <cfRule type="cellIs" dxfId="129" priority="6" operator="greaterThan">
      <formula>0.94</formula>
    </cfRule>
  </conditionalFormatting>
  <conditionalFormatting sqref="G21:H21">
    <cfRule type="cellIs" dxfId="128" priority="3" operator="lessThan">
      <formula>1</formula>
    </cfRule>
    <cfRule type="cellIs" dxfId="127" priority="4" operator="greaterThan">
      <formula>0.99</formula>
    </cfRule>
  </conditionalFormatting>
  <conditionalFormatting sqref="G22:H22">
    <cfRule type="cellIs" dxfId="126" priority="1" operator="lessThan">
      <formula>1</formula>
    </cfRule>
    <cfRule type="cellIs" dxfId="125" priority="2" operator="greaterThan">
      <formula>0.99</formula>
    </cfRule>
  </conditionalFormatting>
  <pageMargins left="0.25" right="0.25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9" tint="-0.249977111117893"/>
  </sheetPr>
  <dimension ref="A1:T24"/>
  <sheetViews>
    <sheetView topLeftCell="G1" zoomScale="60" zoomScaleNormal="60" zoomScalePageLayoutView="75" workbookViewId="0">
      <selection activeCell="D13" sqref="D13:J13"/>
    </sheetView>
  </sheetViews>
  <sheetFormatPr baseColWidth="10" defaultRowHeight="14.25" x14ac:dyDescent="0.2"/>
  <cols>
    <col min="1" max="3" width="18.85546875" style="26" customWidth="1"/>
    <col min="4" max="4" width="15.5703125" style="26" customWidth="1"/>
    <col min="5" max="5" width="16.140625" style="26" customWidth="1"/>
    <col min="6" max="6" width="15.42578125" style="26" customWidth="1"/>
    <col min="7" max="7" width="13.7109375" style="26" customWidth="1"/>
    <col min="8" max="8" width="17.140625" style="26" customWidth="1"/>
    <col min="9" max="9" width="13.28515625" style="26" customWidth="1"/>
    <col min="10" max="10" width="12.85546875" style="26" customWidth="1"/>
    <col min="11" max="11" width="5.42578125" style="26" customWidth="1"/>
    <col min="12" max="13" width="11.42578125" style="26"/>
    <col min="14" max="14" width="11.42578125" style="26" customWidth="1"/>
    <col min="15" max="15" width="11.140625" style="26" customWidth="1"/>
    <col min="16" max="16" width="11.42578125" style="26" customWidth="1"/>
    <col min="17" max="16384" width="11.42578125" style="26"/>
  </cols>
  <sheetData>
    <row r="1" spans="1:20" ht="51" customHeight="1" thickTop="1" thickBot="1" x14ac:dyDescent="0.25">
      <c r="A1" s="311"/>
      <c r="B1" s="311"/>
      <c r="C1" s="311"/>
      <c r="D1" s="242" t="s">
        <v>83</v>
      </c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4"/>
      <c r="Q1" s="338" t="s">
        <v>221</v>
      </c>
      <c r="R1" s="339"/>
      <c r="S1" s="339"/>
      <c r="T1" s="340"/>
    </row>
    <row r="2" spans="1:20" ht="51" customHeight="1" thickTop="1" thickBot="1" x14ac:dyDescent="0.25">
      <c r="A2" s="312"/>
      <c r="B2" s="312"/>
      <c r="C2" s="312"/>
      <c r="D2" s="245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7"/>
      <c r="Q2" s="325" t="s">
        <v>220</v>
      </c>
      <c r="R2" s="326"/>
      <c r="S2" s="326"/>
      <c r="T2" s="327"/>
    </row>
    <row r="3" spans="1:20" ht="15" customHeight="1" thickTop="1" thickBot="1" x14ac:dyDescent="0.25">
      <c r="A3" s="409"/>
      <c r="B3" s="410"/>
      <c r="C3" s="410"/>
      <c r="D3" s="410"/>
      <c r="E3" s="410"/>
      <c r="F3" s="410"/>
      <c r="G3" s="410"/>
      <c r="H3" s="410"/>
      <c r="I3" s="410"/>
      <c r="J3" s="410"/>
      <c r="K3" s="410"/>
      <c r="L3" s="410"/>
      <c r="M3" s="410"/>
      <c r="N3" s="410"/>
      <c r="O3" s="410"/>
      <c r="P3" s="410"/>
      <c r="Q3" s="410"/>
      <c r="R3" s="410"/>
      <c r="S3" s="410"/>
      <c r="T3" s="411"/>
    </row>
    <row r="4" spans="1:20" ht="30" customHeight="1" thickTop="1" thickBot="1" x14ac:dyDescent="0.25">
      <c r="A4" s="287" t="s">
        <v>1</v>
      </c>
      <c r="B4" s="288"/>
      <c r="C4" s="288"/>
      <c r="D4" s="288"/>
      <c r="E4" s="288"/>
      <c r="F4" s="288"/>
      <c r="G4" s="288"/>
      <c r="H4" s="288"/>
      <c r="I4" s="288"/>
      <c r="J4" s="289"/>
      <c r="K4" s="412" t="s">
        <v>2</v>
      </c>
      <c r="L4" s="413"/>
      <c r="M4" s="413"/>
      <c r="N4" s="413"/>
      <c r="O4" s="413"/>
      <c r="P4" s="413"/>
      <c r="Q4" s="413"/>
      <c r="R4" s="413"/>
      <c r="S4" s="413"/>
      <c r="T4" s="414"/>
    </row>
    <row r="5" spans="1:20" ht="30" customHeight="1" thickTop="1" thickBot="1" x14ac:dyDescent="0.25">
      <c r="A5" s="213" t="s">
        <v>30</v>
      </c>
      <c r="B5" s="214"/>
      <c r="C5" s="223"/>
      <c r="D5" s="302" t="s">
        <v>98</v>
      </c>
      <c r="E5" s="303"/>
      <c r="F5" s="303"/>
      <c r="G5" s="303"/>
      <c r="H5" s="303"/>
      <c r="I5" s="303"/>
      <c r="J5" s="304"/>
      <c r="K5" s="200"/>
      <c r="L5" s="201"/>
      <c r="M5" s="201"/>
      <c r="N5" s="201"/>
      <c r="O5" s="201"/>
      <c r="P5" s="201"/>
      <c r="Q5" s="201"/>
      <c r="R5" s="201"/>
      <c r="S5" s="201"/>
      <c r="T5" s="202"/>
    </row>
    <row r="6" spans="1:20" ht="15" customHeight="1" thickTop="1" x14ac:dyDescent="0.2">
      <c r="A6" s="224" t="s">
        <v>77</v>
      </c>
      <c r="B6" s="225"/>
      <c r="C6" s="226"/>
      <c r="D6" s="305" t="s">
        <v>29</v>
      </c>
      <c r="E6" s="306"/>
      <c r="F6" s="306"/>
      <c r="G6" s="306"/>
      <c r="H6" s="306"/>
      <c r="I6" s="306"/>
      <c r="J6" s="307"/>
      <c r="K6" s="203"/>
      <c r="L6" s="204"/>
      <c r="M6" s="204"/>
      <c r="N6" s="204"/>
      <c r="O6" s="204"/>
      <c r="P6" s="204"/>
      <c r="Q6" s="204"/>
      <c r="R6" s="204"/>
      <c r="S6" s="204"/>
      <c r="T6" s="205"/>
    </row>
    <row r="7" spans="1:20" ht="15" customHeight="1" thickBot="1" x14ac:dyDescent="0.25">
      <c r="A7" s="227"/>
      <c r="B7" s="228"/>
      <c r="C7" s="229"/>
      <c r="D7" s="308"/>
      <c r="E7" s="309"/>
      <c r="F7" s="309"/>
      <c r="G7" s="309"/>
      <c r="H7" s="309"/>
      <c r="I7" s="309"/>
      <c r="J7" s="310"/>
      <c r="K7" s="203"/>
      <c r="L7" s="204"/>
      <c r="M7" s="204"/>
      <c r="N7" s="204"/>
      <c r="O7" s="204"/>
      <c r="P7" s="204"/>
      <c r="Q7" s="204"/>
      <c r="R7" s="204"/>
      <c r="S7" s="204"/>
      <c r="T7" s="205"/>
    </row>
    <row r="8" spans="1:20" ht="42.95" customHeight="1" thickTop="1" x14ac:dyDescent="0.3">
      <c r="A8" s="224" t="s">
        <v>73</v>
      </c>
      <c r="B8" s="225"/>
      <c r="C8" s="226"/>
      <c r="D8" s="348" t="s">
        <v>84</v>
      </c>
      <c r="E8" s="349"/>
      <c r="F8" s="349"/>
      <c r="G8" s="349"/>
      <c r="H8" s="349"/>
      <c r="I8" s="352" t="s">
        <v>80</v>
      </c>
      <c r="J8" s="353"/>
      <c r="K8" s="203"/>
      <c r="L8" s="204"/>
      <c r="M8" s="204"/>
      <c r="N8" s="204"/>
      <c r="O8" s="204"/>
      <c r="P8" s="204"/>
      <c r="Q8" s="204"/>
      <c r="R8" s="204"/>
      <c r="S8" s="204"/>
      <c r="T8" s="205"/>
    </row>
    <row r="9" spans="1:20" ht="42.95" customHeight="1" thickBot="1" x14ac:dyDescent="0.25">
      <c r="A9" s="227"/>
      <c r="B9" s="228"/>
      <c r="C9" s="229"/>
      <c r="D9" s="211" t="s">
        <v>85</v>
      </c>
      <c r="E9" s="212"/>
      <c r="F9" s="212"/>
      <c r="G9" s="212"/>
      <c r="H9" s="212"/>
      <c r="I9" s="426"/>
      <c r="J9" s="427"/>
      <c r="K9" s="203"/>
      <c r="L9" s="204"/>
      <c r="M9" s="204"/>
      <c r="N9" s="204"/>
      <c r="O9" s="204"/>
      <c r="P9" s="204"/>
      <c r="Q9" s="204"/>
      <c r="R9" s="204"/>
      <c r="S9" s="204"/>
      <c r="T9" s="205"/>
    </row>
    <row r="10" spans="1:20" ht="30" customHeight="1" thickTop="1" thickBot="1" x14ac:dyDescent="0.25">
      <c r="A10" s="213" t="s">
        <v>71</v>
      </c>
      <c r="B10" s="214"/>
      <c r="C10" s="215"/>
      <c r="D10" s="299" t="s">
        <v>26</v>
      </c>
      <c r="E10" s="300"/>
      <c r="F10" s="300"/>
      <c r="G10" s="300"/>
      <c r="H10" s="300"/>
      <c r="I10" s="300"/>
      <c r="J10" s="301"/>
      <c r="K10" s="203"/>
      <c r="L10" s="204"/>
      <c r="M10" s="204"/>
      <c r="N10" s="204"/>
      <c r="O10" s="204"/>
      <c r="P10" s="204"/>
      <c r="Q10" s="204"/>
      <c r="R10" s="204"/>
      <c r="S10" s="204"/>
      <c r="T10" s="205"/>
    </row>
    <row r="11" spans="1:20" ht="30" customHeight="1" thickTop="1" thickBot="1" x14ac:dyDescent="0.25">
      <c r="A11" s="217" t="s">
        <v>28</v>
      </c>
      <c r="B11" s="218"/>
      <c r="C11" s="219"/>
      <c r="D11" s="299" t="s">
        <v>87</v>
      </c>
      <c r="E11" s="300"/>
      <c r="F11" s="300"/>
      <c r="G11" s="300"/>
      <c r="H11" s="300"/>
      <c r="I11" s="300"/>
      <c r="J11" s="301"/>
      <c r="K11" s="203"/>
      <c r="L11" s="204"/>
      <c r="M11" s="204"/>
      <c r="N11" s="204"/>
      <c r="O11" s="204"/>
      <c r="P11" s="204"/>
      <c r="Q11" s="204"/>
      <c r="R11" s="204"/>
      <c r="S11" s="204"/>
      <c r="T11" s="205"/>
    </row>
    <row r="12" spans="1:20" ht="30" customHeight="1" thickTop="1" thickBot="1" x14ac:dyDescent="0.25">
      <c r="A12" s="220" t="s">
        <v>76</v>
      </c>
      <c r="B12" s="221"/>
      <c r="C12" s="222"/>
      <c r="D12" s="302" t="s">
        <v>78</v>
      </c>
      <c r="E12" s="303"/>
      <c r="F12" s="303"/>
      <c r="G12" s="303"/>
      <c r="H12" s="303"/>
      <c r="I12" s="303"/>
      <c r="J12" s="304"/>
      <c r="K12" s="203"/>
      <c r="L12" s="204"/>
      <c r="M12" s="204"/>
      <c r="N12" s="204"/>
      <c r="O12" s="204"/>
      <c r="P12" s="204"/>
      <c r="Q12" s="204"/>
      <c r="R12" s="204"/>
      <c r="S12" s="204"/>
      <c r="T12" s="205"/>
    </row>
    <row r="13" spans="1:20" ht="50.1" customHeight="1" thickTop="1" thickBot="1" x14ac:dyDescent="0.25">
      <c r="A13" s="231" t="s">
        <v>74</v>
      </c>
      <c r="B13" s="232"/>
      <c r="C13" s="233"/>
      <c r="D13" s="302" t="s">
        <v>89</v>
      </c>
      <c r="E13" s="303"/>
      <c r="F13" s="303"/>
      <c r="G13" s="303"/>
      <c r="H13" s="303"/>
      <c r="I13" s="303"/>
      <c r="J13" s="304"/>
      <c r="K13" s="206"/>
      <c r="L13" s="207"/>
      <c r="M13" s="207"/>
      <c r="N13" s="207"/>
      <c r="O13" s="207"/>
      <c r="P13" s="207"/>
      <c r="Q13" s="207"/>
      <c r="R13" s="207"/>
      <c r="S13" s="207"/>
      <c r="T13" s="208"/>
    </row>
    <row r="14" spans="1:20" ht="15.75" thickTop="1" thickBot="1" x14ac:dyDescent="0.25">
      <c r="A14" s="293"/>
      <c r="B14" s="294"/>
      <c r="C14" s="294"/>
      <c r="D14" s="294"/>
      <c r="E14" s="294"/>
      <c r="F14" s="294"/>
      <c r="G14" s="294"/>
      <c r="H14" s="294"/>
      <c r="I14" s="294"/>
      <c r="J14" s="294"/>
      <c r="K14" s="294"/>
      <c r="L14" s="294"/>
      <c r="M14" s="294"/>
      <c r="N14" s="294"/>
      <c r="O14" s="294"/>
      <c r="P14" s="294"/>
      <c r="Q14" s="294"/>
      <c r="R14" s="294"/>
      <c r="S14" s="294"/>
      <c r="T14" s="295"/>
    </row>
    <row r="15" spans="1:20" ht="30" customHeight="1" thickTop="1" thickBot="1" x14ac:dyDescent="0.25">
      <c r="A15" s="287" t="s">
        <v>8</v>
      </c>
      <c r="B15" s="288"/>
      <c r="C15" s="288"/>
      <c r="D15" s="288"/>
      <c r="E15" s="288"/>
      <c r="F15" s="288"/>
      <c r="G15" s="288"/>
      <c r="H15" s="288"/>
      <c r="I15" s="288"/>
      <c r="J15" s="289"/>
      <c r="K15" s="290" t="s">
        <v>27</v>
      </c>
      <c r="L15" s="291"/>
      <c r="M15" s="291"/>
      <c r="N15" s="291"/>
      <c r="O15" s="291"/>
      <c r="P15" s="291"/>
      <c r="Q15" s="291"/>
      <c r="R15" s="291"/>
      <c r="S15" s="291"/>
      <c r="T15" s="292"/>
    </row>
    <row r="16" spans="1:20" ht="108" customHeight="1" thickTop="1" thickBot="1" x14ac:dyDescent="0.25">
      <c r="A16" s="278" t="s">
        <v>10</v>
      </c>
      <c r="B16" s="279"/>
      <c r="C16" s="278" t="str">
        <f>D8</f>
        <v>Nº de Acciones Correctivas, Preventivas, y de Mejora evaluadas</v>
      </c>
      <c r="D16" s="279"/>
      <c r="E16" s="278" t="str">
        <f>D9</f>
        <v>Nº de Acciones Correctivas, Preventivas, y de Mejora totales</v>
      </c>
      <c r="F16" s="279"/>
      <c r="G16" s="280" t="s">
        <v>11</v>
      </c>
      <c r="H16" s="281"/>
      <c r="I16" s="280" t="s">
        <v>12</v>
      </c>
      <c r="J16" s="281"/>
      <c r="K16" s="378"/>
      <c r="L16" s="379"/>
      <c r="M16" s="379"/>
      <c r="N16" s="379"/>
      <c r="O16" s="379"/>
      <c r="P16" s="379"/>
      <c r="Q16" s="379"/>
      <c r="R16" s="379"/>
      <c r="S16" s="379"/>
      <c r="T16" s="380"/>
    </row>
    <row r="17" spans="1:20" ht="27.75" customHeight="1" thickTop="1" thickBot="1" x14ac:dyDescent="0.25">
      <c r="A17" s="255">
        <v>2017</v>
      </c>
      <c r="B17" s="256"/>
      <c r="C17" s="350">
        <v>0</v>
      </c>
      <c r="D17" s="351"/>
      <c r="E17" s="350">
        <v>0</v>
      </c>
      <c r="F17" s="351"/>
      <c r="G17" s="259">
        <f>IF(C17=0,0,IF(E17=0,0,IF(C17&gt;0,C17/E17)))</f>
        <v>0</v>
      </c>
      <c r="H17" s="260"/>
      <c r="I17" s="261">
        <v>0.8</v>
      </c>
      <c r="J17" s="262"/>
      <c r="K17" s="379"/>
      <c r="L17" s="379"/>
      <c r="M17" s="379"/>
      <c r="N17" s="379"/>
      <c r="O17" s="379"/>
      <c r="P17" s="379"/>
      <c r="Q17" s="379"/>
      <c r="R17" s="379"/>
      <c r="S17" s="379"/>
      <c r="T17" s="380"/>
    </row>
    <row r="18" spans="1:20" ht="27.75" customHeight="1" thickTop="1" thickBot="1" x14ac:dyDescent="0.25">
      <c r="A18" s="255">
        <v>2018</v>
      </c>
      <c r="B18" s="256"/>
      <c r="C18" s="276">
        <v>5</v>
      </c>
      <c r="D18" s="277"/>
      <c r="E18" s="276">
        <v>16</v>
      </c>
      <c r="F18" s="277"/>
      <c r="G18" s="259">
        <f t="shared" ref="G18:G22" si="0">C18/E18</f>
        <v>0.3125</v>
      </c>
      <c r="H18" s="260"/>
      <c r="I18" s="261">
        <v>0.85</v>
      </c>
      <c r="J18" s="262"/>
      <c r="K18" s="379"/>
      <c r="L18" s="379"/>
      <c r="M18" s="379"/>
      <c r="N18" s="379"/>
      <c r="O18" s="379"/>
      <c r="P18" s="379"/>
      <c r="Q18" s="379"/>
      <c r="R18" s="379"/>
      <c r="S18" s="379"/>
      <c r="T18" s="380"/>
    </row>
    <row r="19" spans="1:20" ht="27.75" customHeight="1" thickTop="1" thickBot="1" x14ac:dyDescent="0.25">
      <c r="A19" s="255">
        <v>2019</v>
      </c>
      <c r="B19" s="256"/>
      <c r="C19" s="257"/>
      <c r="D19" s="258"/>
      <c r="E19" s="255"/>
      <c r="F19" s="256"/>
      <c r="G19" s="259" t="e">
        <f t="shared" si="0"/>
        <v>#DIV/0!</v>
      </c>
      <c r="H19" s="260"/>
      <c r="I19" s="261">
        <v>0.9</v>
      </c>
      <c r="J19" s="262"/>
      <c r="K19" s="379"/>
      <c r="L19" s="379"/>
      <c r="M19" s="379"/>
      <c r="N19" s="379"/>
      <c r="O19" s="379"/>
      <c r="P19" s="379"/>
      <c r="Q19" s="379"/>
      <c r="R19" s="379"/>
      <c r="S19" s="379"/>
      <c r="T19" s="380"/>
    </row>
    <row r="20" spans="1:20" ht="27.75" customHeight="1" thickTop="1" thickBot="1" x14ac:dyDescent="0.25">
      <c r="A20" s="255">
        <v>2020</v>
      </c>
      <c r="B20" s="256"/>
      <c r="C20" s="257"/>
      <c r="D20" s="258"/>
      <c r="E20" s="255"/>
      <c r="F20" s="256"/>
      <c r="G20" s="259" t="e">
        <f t="shared" si="0"/>
        <v>#DIV/0!</v>
      </c>
      <c r="H20" s="260"/>
      <c r="I20" s="261">
        <v>0.95</v>
      </c>
      <c r="J20" s="262"/>
      <c r="K20" s="379"/>
      <c r="L20" s="379"/>
      <c r="M20" s="379"/>
      <c r="N20" s="379"/>
      <c r="O20" s="379"/>
      <c r="P20" s="379"/>
      <c r="Q20" s="379"/>
      <c r="R20" s="379"/>
      <c r="S20" s="379"/>
      <c r="T20" s="380"/>
    </row>
    <row r="21" spans="1:20" ht="27.75" customHeight="1" thickTop="1" thickBot="1" x14ac:dyDescent="0.25">
      <c r="A21" s="255">
        <v>2021</v>
      </c>
      <c r="B21" s="256"/>
      <c r="C21" s="257"/>
      <c r="D21" s="258"/>
      <c r="E21" s="255"/>
      <c r="F21" s="256"/>
      <c r="G21" s="259" t="e">
        <f t="shared" si="0"/>
        <v>#DIV/0!</v>
      </c>
      <c r="H21" s="260"/>
      <c r="I21" s="261">
        <v>1</v>
      </c>
      <c r="J21" s="262"/>
      <c r="K21" s="379"/>
      <c r="L21" s="379"/>
      <c r="M21" s="379"/>
      <c r="N21" s="379"/>
      <c r="O21" s="379"/>
      <c r="P21" s="379"/>
      <c r="Q21" s="379"/>
      <c r="R21" s="379"/>
      <c r="S21" s="379"/>
      <c r="T21" s="380"/>
    </row>
    <row r="22" spans="1:20" ht="27.75" customHeight="1" thickTop="1" thickBot="1" x14ac:dyDescent="0.25">
      <c r="A22" s="255">
        <v>2022</v>
      </c>
      <c r="B22" s="256"/>
      <c r="C22" s="257"/>
      <c r="D22" s="258"/>
      <c r="E22" s="255"/>
      <c r="F22" s="256"/>
      <c r="G22" s="259" t="e">
        <f t="shared" si="0"/>
        <v>#DIV/0!</v>
      </c>
      <c r="H22" s="260"/>
      <c r="I22" s="261">
        <v>1</v>
      </c>
      <c r="J22" s="262"/>
      <c r="K22" s="379"/>
      <c r="L22" s="379"/>
      <c r="M22" s="379"/>
      <c r="N22" s="379"/>
      <c r="O22" s="379"/>
      <c r="P22" s="379"/>
      <c r="Q22" s="379"/>
      <c r="R22" s="379"/>
      <c r="S22" s="379"/>
      <c r="T22" s="380"/>
    </row>
    <row r="23" spans="1:20" ht="21.75" thickTop="1" thickBot="1" x14ac:dyDescent="0.35">
      <c r="A23" s="263"/>
      <c r="B23" s="264"/>
      <c r="C23" s="264"/>
      <c r="D23" s="264"/>
      <c r="E23" s="264"/>
      <c r="F23" s="264"/>
      <c r="G23" s="264"/>
      <c r="H23" s="264"/>
      <c r="I23" s="264"/>
      <c r="J23" s="265"/>
      <c r="K23" s="381"/>
      <c r="L23" s="382"/>
      <c r="M23" s="382"/>
      <c r="N23" s="382"/>
      <c r="O23" s="382"/>
      <c r="P23" s="382"/>
      <c r="Q23" s="382"/>
      <c r="R23" s="382"/>
      <c r="S23" s="382"/>
      <c r="T23" s="383"/>
    </row>
    <row r="24" spans="1:20" ht="15" thickTop="1" x14ac:dyDescent="0.2"/>
  </sheetData>
  <mergeCells count="65">
    <mergeCell ref="A1:C2"/>
    <mergeCell ref="A4:J4"/>
    <mergeCell ref="K4:T4"/>
    <mergeCell ref="A3:T3"/>
    <mergeCell ref="D1:P2"/>
    <mergeCell ref="Q1:T1"/>
    <mergeCell ref="Q2:T2"/>
    <mergeCell ref="A8:C9"/>
    <mergeCell ref="D8:H8"/>
    <mergeCell ref="D9:H9"/>
    <mergeCell ref="I9:J9"/>
    <mergeCell ref="I8:J8"/>
    <mergeCell ref="A13:C13"/>
    <mergeCell ref="D13:J13"/>
    <mergeCell ref="A15:J15"/>
    <mergeCell ref="K15:T15"/>
    <mergeCell ref="A14:T14"/>
    <mergeCell ref="K5:T13"/>
    <mergeCell ref="A10:C10"/>
    <mergeCell ref="D10:J10"/>
    <mergeCell ref="A11:C11"/>
    <mergeCell ref="D11:J11"/>
    <mergeCell ref="A12:C12"/>
    <mergeCell ref="D12:J12"/>
    <mergeCell ref="A5:C5"/>
    <mergeCell ref="D5:J5"/>
    <mergeCell ref="A6:C7"/>
    <mergeCell ref="D6:J7"/>
    <mergeCell ref="K16:T23"/>
    <mergeCell ref="A17:B17"/>
    <mergeCell ref="C17:D17"/>
    <mergeCell ref="E17:F17"/>
    <mergeCell ref="G17:H17"/>
    <mergeCell ref="I17:J17"/>
    <mergeCell ref="A18:B18"/>
    <mergeCell ref="C18:D18"/>
    <mergeCell ref="E18:F18"/>
    <mergeCell ref="G18:H18"/>
    <mergeCell ref="A16:B16"/>
    <mergeCell ref="C16:D16"/>
    <mergeCell ref="E16:F16"/>
    <mergeCell ref="G16:H16"/>
    <mergeCell ref="I16:J16"/>
    <mergeCell ref="I18:J18"/>
    <mergeCell ref="A19:B19"/>
    <mergeCell ref="C19:D19"/>
    <mergeCell ref="E19:F19"/>
    <mergeCell ref="G19:H19"/>
    <mergeCell ref="I19:J19"/>
    <mergeCell ref="A23:J23"/>
    <mergeCell ref="A20:B20"/>
    <mergeCell ref="C20:D20"/>
    <mergeCell ref="E20:F20"/>
    <mergeCell ref="G20:H20"/>
    <mergeCell ref="I20:J20"/>
    <mergeCell ref="A21:B21"/>
    <mergeCell ref="C21:D21"/>
    <mergeCell ref="E21:F21"/>
    <mergeCell ref="G21:H21"/>
    <mergeCell ref="I21:J21"/>
    <mergeCell ref="A22:B22"/>
    <mergeCell ref="C22:D22"/>
    <mergeCell ref="E22:F22"/>
    <mergeCell ref="G22:H22"/>
    <mergeCell ref="I22:J22"/>
  </mergeCells>
  <conditionalFormatting sqref="G17:H17">
    <cfRule type="cellIs" dxfId="124" priority="11" operator="greaterThan">
      <formula>0.79</formula>
    </cfRule>
    <cfRule type="cellIs" dxfId="123" priority="12" operator="lessThan">
      <formula>0.8</formula>
    </cfRule>
  </conditionalFormatting>
  <conditionalFormatting sqref="G18:H18">
    <cfRule type="cellIs" dxfId="122" priority="9" operator="lessThan">
      <formula>0.85</formula>
    </cfRule>
    <cfRule type="cellIs" dxfId="121" priority="10" operator="greaterThan">
      <formula>0.84</formula>
    </cfRule>
  </conditionalFormatting>
  <conditionalFormatting sqref="G19:H19">
    <cfRule type="cellIs" dxfId="120" priority="7" operator="lessThan">
      <formula>0.9</formula>
    </cfRule>
    <cfRule type="cellIs" dxfId="119" priority="8" operator="greaterThan">
      <formula>0.89</formula>
    </cfRule>
  </conditionalFormatting>
  <conditionalFormatting sqref="G20:H20">
    <cfRule type="cellIs" dxfId="118" priority="5" operator="lessThan">
      <formula>0.95</formula>
    </cfRule>
    <cfRule type="cellIs" dxfId="117" priority="6" operator="greaterThan">
      <formula>0.94</formula>
    </cfRule>
  </conditionalFormatting>
  <conditionalFormatting sqref="G21:H21">
    <cfRule type="cellIs" dxfId="116" priority="3" operator="lessThan">
      <formula>1</formula>
    </cfRule>
    <cfRule type="cellIs" dxfId="115" priority="4" operator="greaterThan">
      <formula>0.99</formula>
    </cfRule>
  </conditionalFormatting>
  <conditionalFormatting sqref="G22:H22">
    <cfRule type="cellIs" dxfId="114" priority="1" operator="lessThan">
      <formula>1</formula>
    </cfRule>
    <cfRule type="cellIs" dxfId="113" priority="2" operator="greaterThan">
      <formula>0.99</formula>
    </cfRule>
  </conditionalFormatting>
  <pageMargins left="0.25" right="0.25" top="0.75" bottom="0.75" header="0.3" footer="0.3"/>
  <pageSetup paperSize="9"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theme="9" tint="-0.249977111117893"/>
  </sheetPr>
  <dimension ref="A1:T24"/>
  <sheetViews>
    <sheetView topLeftCell="F1" zoomScale="60" zoomScaleNormal="60" zoomScalePageLayoutView="75" workbookViewId="0">
      <selection activeCell="Q1" sqref="Q1:T1"/>
    </sheetView>
  </sheetViews>
  <sheetFormatPr baseColWidth="10" defaultRowHeight="14.25" x14ac:dyDescent="0.2"/>
  <cols>
    <col min="1" max="3" width="18.85546875" style="26" customWidth="1"/>
    <col min="4" max="4" width="14.140625" style="26" customWidth="1"/>
    <col min="5" max="9" width="11.42578125" style="26"/>
    <col min="10" max="10" width="12.85546875" style="26" customWidth="1"/>
    <col min="11" max="11" width="5.42578125" style="26" customWidth="1"/>
    <col min="12" max="13" width="11.42578125" style="26"/>
    <col min="14" max="14" width="11.42578125" style="26" customWidth="1"/>
    <col min="15" max="15" width="11.140625" style="26" customWidth="1"/>
    <col min="16" max="16" width="11.42578125" style="26" customWidth="1"/>
    <col min="17" max="16384" width="11.42578125" style="26"/>
  </cols>
  <sheetData>
    <row r="1" spans="1:20" ht="47.1" customHeight="1" thickTop="1" thickBot="1" x14ac:dyDescent="0.25">
      <c r="A1" s="332"/>
      <c r="B1" s="333"/>
      <c r="C1" s="430"/>
      <c r="D1" s="242" t="s">
        <v>83</v>
      </c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338" t="s">
        <v>221</v>
      </c>
      <c r="R1" s="339"/>
      <c r="S1" s="339"/>
      <c r="T1" s="340"/>
    </row>
    <row r="2" spans="1:20" ht="47.1" customHeight="1" thickTop="1" thickBot="1" x14ac:dyDescent="0.25">
      <c r="A2" s="431"/>
      <c r="B2" s="432"/>
      <c r="C2" s="433"/>
      <c r="D2" s="245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325" t="s">
        <v>220</v>
      </c>
      <c r="R2" s="326"/>
      <c r="S2" s="326"/>
      <c r="T2" s="327"/>
    </row>
    <row r="3" spans="1:20" ht="15" customHeight="1" thickTop="1" thickBot="1" x14ac:dyDescent="0.25">
      <c r="A3" s="319"/>
      <c r="B3" s="320"/>
      <c r="C3" s="320"/>
      <c r="D3" s="320"/>
      <c r="E3" s="320"/>
      <c r="F3" s="320"/>
      <c r="G3" s="320"/>
      <c r="H3" s="320"/>
      <c r="I3" s="320"/>
      <c r="J3" s="320"/>
      <c r="K3" s="320"/>
      <c r="L3" s="320"/>
      <c r="M3" s="320"/>
      <c r="N3" s="320"/>
      <c r="O3" s="320"/>
      <c r="P3" s="320"/>
      <c r="Q3" s="320"/>
      <c r="R3" s="320"/>
      <c r="S3" s="320"/>
      <c r="T3" s="321"/>
    </row>
    <row r="4" spans="1:20" ht="30" customHeight="1" thickTop="1" thickBot="1" x14ac:dyDescent="0.25">
      <c r="A4" s="313" t="s">
        <v>1</v>
      </c>
      <c r="B4" s="314"/>
      <c r="C4" s="314"/>
      <c r="D4" s="314"/>
      <c r="E4" s="314"/>
      <c r="F4" s="314"/>
      <c r="G4" s="314"/>
      <c r="H4" s="314"/>
      <c r="I4" s="314"/>
      <c r="J4" s="315"/>
      <c r="K4" s="316" t="s">
        <v>2</v>
      </c>
      <c r="L4" s="317"/>
      <c r="M4" s="317"/>
      <c r="N4" s="317"/>
      <c r="O4" s="317"/>
      <c r="P4" s="317"/>
      <c r="Q4" s="317"/>
      <c r="R4" s="317"/>
      <c r="S4" s="317"/>
      <c r="T4" s="318"/>
    </row>
    <row r="5" spans="1:20" ht="30" customHeight="1" thickTop="1" thickBot="1" x14ac:dyDescent="0.25">
      <c r="A5" s="213" t="s">
        <v>30</v>
      </c>
      <c r="B5" s="214"/>
      <c r="C5" s="223"/>
      <c r="D5" s="302" t="s">
        <v>33</v>
      </c>
      <c r="E5" s="303"/>
      <c r="F5" s="303"/>
      <c r="G5" s="303"/>
      <c r="H5" s="303"/>
      <c r="I5" s="303"/>
      <c r="J5" s="304"/>
      <c r="K5" s="200"/>
      <c r="L5" s="201"/>
      <c r="M5" s="201"/>
      <c r="N5" s="201"/>
      <c r="O5" s="201"/>
      <c r="P5" s="201"/>
      <c r="Q5" s="201"/>
      <c r="R5" s="201"/>
      <c r="S5" s="201"/>
      <c r="T5" s="202"/>
    </row>
    <row r="6" spans="1:20" ht="15" customHeight="1" thickTop="1" x14ac:dyDescent="0.2">
      <c r="A6" s="224" t="s">
        <v>77</v>
      </c>
      <c r="B6" s="225"/>
      <c r="C6" s="226"/>
      <c r="D6" s="305" t="s">
        <v>29</v>
      </c>
      <c r="E6" s="306"/>
      <c r="F6" s="306"/>
      <c r="G6" s="306"/>
      <c r="H6" s="306"/>
      <c r="I6" s="306"/>
      <c r="J6" s="307"/>
      <c r="K6" s="203"/>
      <c r="L6" s="204"/>
      <c r="M6" s="204"/>
      <c r="N6" s="204"/>
      <c r="O6" s="204"/>
      <c r="P6" s="204"/>
      <c r="Q6" s="204"/>
      <c r="R6" s="204"/>
      <c r="S6" s="204"/>
      <c r="T6" s="205"/>
    </row>
    <row r="7" spans="1:20" ht="15" customHeight="1" thickBot="1" x14ac:dyDescent="0.25">
      <c r="A7" s="227"/>
      <c r="B7" s="228"/>
      <c r="C7" s="229"/>
      <c r="D7" s="308"/>
      <c r="E7" s="309"/>
      <c r="F7" s="309"/>
      <c r="G7" s="309"/>
      <c r="H7" s="309"/>
      <c r="I7" s="309"/>
      <c r="J7" s="310"/>
      <c r="K7" s="203"/>
      <c r="L7" s="204"/>
      <c r="M7" s="204"/>
      <c r="N7" s="204"/>
      <c r="O7" s="204"/>
      <c r="P7" s="204"/>
      <c r="Q7" s="204"/>
      <c r="R7" s="204"/>
      <c r="S7" s="204"/>
      <c r="T7" s="205"/>
    </row>
    <row r="8" spans="1:20" ht="42.95" customHeight="1" thickTop="1" x14ac:dyDescent="0.3">
      <c r="A8" s="224" t="s">
        <v>73</v>
      </c>
      <c r="B8" s="225"/>
      <c r="C8" s="226"/>
      <c r="D8" s="348" t="s">
        <v>34</v>
      </c>
      <c r="E8" s="349"/>
      <c r="F8" s="349"/>
      <c r="G8" s="349"/>
      <c r="H8" s="349"/>
      <c r="I8" s="352" t="s">
        <v>80</v>
      </c>
      <c r="J8" s="353">
        <v>100</v>
      </c>
      <c r="K8" s="203"/>
      <c r="L8" s="204"/>
      <c r="M8" s="204"/>
      <c r="N8" s="204"/>
      <c r="O8" s="204"/>
      <c r="P8" s="204"/>
      <c r="Q8" s="204"/>
      <c r="R8" s="204"/>
      <c r="S8" s="204"/>
      <c r="T8" s="205"/>
    </row>
    <row r="9" spans="1:20" ht="42.95" customHeight="1" thickBot="1" x14ac:dyDescent="0.25">
      <c r="A9" s="227"/>
      <c r="B9" s="228"/>
      <c r="C9" s="229"/>
      <c r="D9" s="211" t="s">
        <v>35</v>
      </c>
      <c r="E9" s="212"/>
      <c r="F9" s="212"/>
      <c r="G9" s="212"/>
      <c r="H9" s="212"/>
      <c r="I9" s="426"/>
      <c r="J9" s="427"/>
      <c r="K9" s="203"/>
      <c r="L9" s="204"/>
      <c r="M9" s="204"/>
      <c r="N9" s="204"/>
      <c r="O9" s="204"/>
      <c r="P9" s="204"/>
      <c r="Q9" s="204"/>
      <c r="R9" s="204"/>
      <c r="S9" s="204"/>
      <c r="T9" s="205"/>
    </row>
    <row r="10" spans="1:20" ht="30" customHeight="1" thickTop="1" thickBot="1" x14ac:dyDescent="0.25">
      <c r="A10" s="213" t="s">
        <v>71</v>
      </c>
      <c r="B10" s="214"/>
      <c r="C10" s="215"/>
      <c r="D10" s="299" t="s">
        <v>26</v>
      </c>
      <c r="E10" s="300"/>
      <c r="F10" s="300"/>
      <c r="G10" s="300"/>
      <c r="H10" s="300"/>
      <c r="I10" s="300"/>
      <c r="J10" s="301"/>
      <c r="K10" s="203"/>
      <c r="L10" s="204"/>
      <c r="M10" s="204"/>
      <c r="N10" s="204"/>
      <c r="O10" s="204"/>
      <c r="P10" s="204"/>
      <c r="Q10" s="204"/>
      <c r="R10" s="204"/>
      <c r="S10" s="204"/>
      <c r="T10" s="205"/>
    </row>
    <row r="11" spans="1:20" ht="30" customHeight="1" thickTop="1" thickBot="1" x14ac:dyDescent="0.25">
      <c r="A11" s="217" t="s">
        <v>28</v>
      </c>
      <c r="B11" s="218"/>
      <c r="C11" s="219"/>
      <c r="D11" s="299" t="s">
        <v>36</v>
      </c>
      <c r="E11" s="300"/>
      <c r="F11" s="300"/>
      <c r="G11" s="300"/>
      <c r="H11" s="300"/>
      <c r="I11" s="300"/>
      <c r="J11" s="301"/>
      <c r="K11" s="203"/>
      <c r="L11" s="204"/>
      <c r="M11" s="204"/>
      <c r="N11" s="204"/>
      <c r="O11" s="204"/>
      <c r="P11" s="204"/>
      <c r="Q11" s="204"/>
      <c r="R11" s="204"/>
      <c r="S11" s="204"/>
      <c r="T11" s="205"/>
    </row>
    <row r="12" spans="1:20" ht="30" customHeight="1" thickTop="1" thickBot="1" x14ac:dyDescent="0.25">
      <c r="A12" s="220" t="s">
        <v>76</v>
      </c>
      <c r="B12" s="221"/>
      <c r="C12" s="222"/>
      <c r="D12" s="302" t="s">
        <v>78</v>
      </c>
      <c r="E12" s="303"/>
      <c r="F12" s="303"/>
      <c r="G12" s="303"/>
      <c r="H12" s="303"/>
      <c r="I12" s="303"/>
      <c r="J12" s="304"/>
      <c r="K12" s="203"/>
      <c r="L12" s="204"/>
      <c r="M12" s="204"/>
      <c r="N12" s="204"/>
      <c r="O12" s="204"/>
      <c r="P12" s="204"/>
      <c r="Q12" s="204"/>
      <c r="R12" s="204"/>
      <c r="S12" s="204"/>
      <c r="T12" s="205"/>
    </row>
    <row r="13" spans="1:20" ht="50.1" customHeight="1" thickTop="1" thickBot="1" x14ac:dyDescent="0.25">
      <c r="A13" s="231" t="s">
        <v>74</v>
      </c>
      <c r="B13" s="232"/>
      <c r="C13" s="233"/>
      <c r="D13" s="302" t="s">
        <v>91</v>
      </c>
      <c r="E13" s="303"/>
      <c r="F13" s="303"/>
      <c r="G13" s="303"/>
      <c r="H13" s="303"/>
      <c r="I13" s="303"/>
      <c r="J13" s="304"/>
      <c r="K13" s="206"/>
      <c r="L13" s="207"/>
      <c r="M13" s="207"/>
      <c r="N13" s="207"/>
      <c r="O13" s="207"/>
      <c r="P13" s="207"/>
      <c r="Q13" s="207"/>
      <c r="R13" s="207"/>
      <c r="S13" s="207"/>
      <c r="T13" s="208"/>
    </row>
    <row r="14" spans="1:20" ht="15.75" thickTop="1" thickBot="1" x14ac:dyDescent="0.25">
      <c r="A14" s="293"/>
      <c r="B14" s="294"/>
      <c r="C14" s="294"/>
      <c r="D14" s="294"/>
      <c r="E14" s="294"/>
      <c r="F14" s="294"/>
      <c r="G14" s="294"/>
      <c r="H14" s="294"/>
      <c r="I14" s="294"/>
      <c r="J14" s="294"/>
      <c r="K14" s="294"/>
      <c r="L14" s="294"/>
      <c r="M14" s="294"/>
      <c r="N14" s="294"/>
      <c r="O14" s="294"/>
      <c r="P14" s="294"/>
      <c r="Q14" s="294"/>
      <c r="R14" s="294"/>
      <c r="S14" s="294"/>
      <c r="T14" s="295"/>
    </row>
    <row r="15" spans="1:20" ht="30" customHeight="1" thickTop="1" thickBot="1" x14ac:dyDescent="0.25">
      <c r="A15" s="287" t="s">
        <v>8</v>
      </c>
      <c r="B15" s="288"/>
      <c r="C15" s="288"/>
      <c r="D15" s="288"/>
      <c r="E15" s="288"/>
      <c r="F15" s="288"/>
      <c r="G15" s="288"/>
      <c r="H15" s="288"/>
      <c r="I15" s="288"/>
      <c r="J15" s="289"/>
      <c r="K15" s="290" t="s">
        <v>27</v>
      </c>
      <c r="L15" s="291"/>
      <c r="M15" s="291"/>
      <c r="N15" s="291"/>
      <c r="O15" s="291"/>
      <c r="P15" s="291"/>
      <c r="Q15" s="291"/>
      <c r="R15" s="291"/>
      <c r="S15" s="291"/>
      <c r="T15" s="292"/>
    </row>
    <row r="16" spans="1:20" ht="78.95" customHeight="1" thickTop="1" thickBot="1" x14ac:dyDescent="0.25">
      <c r="A16" s="278" t="s">
        <v>10</v>
      </c>
      <c r="B16" s="279"/>
      <c r="C16" s="278" t="str">
        <f>D8</f>
        <v>Número de actividades ejecutadas del PVE</v>
      </c>
      <c r="D16" s="279"/>
      <c r="E16" s="278" t="str">
        <f>D9</f>
        <v>Nº total de actividades del PVE</v>
      </c>
      <c r="F16" s="279"/>
      <c r="G16" s="280" t="s">
        <v>11</v>
      </c>
      <c r="H16" s="281"/>
      <c r="I16" s="280" t="s">
        <v>12</v>
      </c>
      <c r="J16" s="281"/>
      <c r="K16" s="270"/>
      <c r="L16" s="271"/>
      <c r="M16" s="271"/>
      <c r="N16" s="271"/>
      <c r="O16" s="271"/>
      <c r="P16" s="271"/>
      <c r="Q16" s="271"/>
      <c r="R16" s="271"/>
      <c r="S16" s="271"/>
      <c r="T16" s="272"/>
    </row>
    <row r="17" spans="1:20" ht="27.75" customHeight="1" thickTop="1" thickBot="1" x14ac:dyDescent="0.25">
      <c r="A17" s="255">
        <v>2017</v>
      </c>
      <c r="B17" s="256"/>
      <c r="C17" s="428">
        <v>8</v>
      </c>
      <c r="D17" s="429"/>
      <c r="E17" s="428">
        <v>12</v>
      </c>
      <c r="F17" s="429"/>
      <c r="G17" s="259">
        <f>C17/E17</f>
        <v>0.66666666666666663</v>
      </c>
      <c r="H17" s="260"/>
      <c r="I17" s="261">
        <v>0.8</v>
      </c>
      <c r="J17" s="262"/>
      <c r="K17" s="271"/>
      <c r="L17" s="271"/>
      <c r="M17" s="271"/>
      <c r="N17" s="271"/>
      <c r="O17" s="271"/>
      <c r="P17" s="271"/>
      <c r="Q17" s="271"/>
      <c r="R17" s="271"/>
      <c r="S17" s="271"/>
      <c r="T17" s="272"/>
    </row>
    <row r="18" spans="1:20" ht="27.75" customHeight="1" thickTop="1" thickBot="1" x14ac:dyDescent="0.25">
      <c r="A18" s="255">
        <v>2018</v>
      </c>
      <c r="B18" s="256"/>
      <c r="C18" s="428"/>
      <c r="D18" s="429"/>
      <c r="E18" s="428"/>
      <c r="F18" s="429"/>
      <c r="G18" s="259" t="e">
        <f t="shared" ref="G18:G22" si="0">C18/E18</f>
        <v>#DIV/0!</v>
      </c>
      <c r="H18" s="260"/>
      <c r="I18" s="261">
        <v>0.85</v>
      </c>
      <c r="J18" s="262"/>
      <c r="K18" s="271"/>
      <c r="L18" s="271"/>
      <c r="M18" s="271"/>
      <c r="N18" s="271"/>
      <c r="O18" s="271"/>
      <c r="P18" s="271"/>
      <c r="Q18" s="271"/>
      <c r="R18" s="271"/>
      <c r="S18" s="271"/>
      <c r="T18" s="272"/>
    </row>
    <row r="19" spans="1:20" ht="27.75" customHeight="1" thickTop="1" thickBot="1" x14ac:dyDescent="0.25">
      <c r="A19" s="255">
        <v>2019</v>
      </c>
      <c r="B19" s="256"/>
      <c r="C19" s="257"/>
      <c r="D19" s="258"/>
      <c r="E19" s="255"/>
      <c r="F19" s="256"/>
      <c r="G19" s="259" t="e">
        <f t="shared" si="0"/>
        <v>#DIV/0!</v>
      </c>
      <c r="H19" s="260"/>
      <c r="I19" s="261">
        <v>0.9</v>
      </c>
      <c r="J19" s="262"/>
      <c r="K19" s="271"/>
      <c r="L19" s="271"/>
      <c r="M19" s="271"/>
      <c r="N19" s="271"/>
      <c r="O19" s="271"/>
      <c r="P19" s="271"/>
      <c r="Q19" s="271"/>
      <c r="R19" s="271"/>
      <c r="S19" s="271"/>
      <c r="T19" s="272"/>
    </row>
    <row r="20" spans="1:20" ht="27.75" customHeight="1" thickTop="1" thickBot="1" x14ac:dyDescent="0.25">
      <c r="A20" s="255">
        <v>2020</v>
      </c>
      <c r="B20" s="256"/>
      <c r="C20" s="257"/>
      <c r="D20" s="258"/>
      <c r="E20" s="255"/>
      <c r="F20" s="256"/>
      <c r="G20" s="259" t="e">
        <f t="shared" si="0"/>
        <v>#DIV/0!</v>
      </c>
      <c r="H20" s="260"/>
      <c r="I20" s="261">
        <v>0.95</v>
      </c>
      <c r="J20" s="262"/>
      <c r="K20" s="271"/>
      <c r="L20" s="271"/>
      <c r="M20" s="271"/>
      <c r="N20" s="271"/>
      <c r="O20" s="271"/>
      <c r="P20" s="271"/>
      <c r="Q20" s="271"/>
      <c r="R20" s="271"/>
      <c r="S20" s="271"/>
      <c r="T20" s="272"/>
    </row>
    <row r="21" spans="1:20" ht="27.75" customHeight="1" thickTop="1" thickBot="1" x14ac:dyDescent="0.25">
      <c r="A21" s="255">
        <v>2021</v>
      </c>
      <c r="B21" s="256"/>
      <c r="C21" s="257"/>
      <c r="D21" s="258"/>
      <c r="E21" s="255"/>
      <c r="F21" s="256"/>
      <c r="G21" s="259" t="e">
        <f t="shared" si="0"/>
        <v>#DIV/0!</v>
      </c>
      <c r="H21" s="260"/>
      <c r="I21" s="261">
        <v>1</v>
      </c>
      <c r="J21" s="262"/>
      <c r="K21" s="271"/>
      <c r="L21" s="271"/>
      <c r="M21" s="271"/>
      <c r="N21" s="271"/>
      <c r="O21" s="271"/>
      <c r="P21" s="271"/>
      <c r="Q21" s="271"/>
      <c r="R21" s="271"/>
      <c r="S21" s="271"/>
      <c r="T21" s="272"/>
    </row>
    <row r="22" spans="1:20" ht="27.75" customHeight="1" thickTop="1" thickBot="1" x14ac:dyDescent="0.25">
      <c r="A22" s="255">
        <v>2022</v>
      </c>
      <c r="B22" s="256"/>
      <c r="C22" s="257"/>
      <c r="D22" s="258"/>
      <c r="E22" s="255"/>
      <c r="F22" s="256"/>
      <c r="G22" s="259" t="e">
        <f t="shared" si="0"/>
        <v>#DIV/0!</v>
      </c>
      <c r="H22" s="260"/>
      <c r="I22" s="261">
        <v>1</v>
      </c>
      <c r="J22" s="262"/>
      <c r="K22" s="271"/>
      <c r="L22" s="271"/>
      <c r="M22" s="271"/>
      <c r="N22" s="271"/>
      <c r="O22" s="271"/>
      <c r="P22" s="271"/>
      <c r="Q22" s="271"/>
      <c r="R22" s="271"/>
      <c r="S22" s="271"/>
      <c r="T22" s="272"/>
    </row>
    <row r="23" spans="1:20" ht="21.75" thickTop="1" thickBot="1" x14ac:dyDescent="0.35">
      <c r="A23" s="263"/>
      <c r="B23" s="264"/>
      <c r="C23" s="264"/>
      <c r="D23" s="264"/>
      <c r="E23" s="264"/>
      <c r="F23" s="264"/>
      <c r="G23" s="264"/>
      <c r="H23" s="264"/>
      <c r="I23" s="264"/>
      <c r="J23" s="265"/>
      <c r="K23" s="273"/>
      <c r="L23" s="274"/>
      <c r="M23" s="274"/>
      <c r="N23" s="274"/>
      <c r="O23" s="274"/>
      <c r="P23" s="274"/>
      <c r="Q23" s="274"/>
      <c r="R23" s="274"/>
      <c r="S23" s="274"/>
      <c r="T23" s="275"/>
    </row>
    <row r="24" spans="1:20" ht="15" thickTop="1" x14ac:dyDescent="0.2"/>
  </sheetData>
  <mergeCells count="65">
    <mergeCell ref="A1:C2"/>
    <mergeCell ref="A4:J4"/>
    <mergeCell ref="K4:T4"/>
    <mergeCell ref="A3:T3"/>
    <mergeCell ref="D1:P2"/>
    <mergeCell ref="Q1:T1"/>
    <mergeCell ref="Q2:T2"/>
    <mergeCell ref="A8:C9"/>
    <mergeCell ref="D8:H8"/>
    <mergeCell ref="D9:H9"/>
    <mergeCell ref="I8:J8"/>
    <mergeCell ref="I9:J9"/>
    <mergeCell ref="A13:C13"/>
    <mergeCell ref="D13:J13"/>
    <mergeCell ref="A15:J15"/>
    <mergeCell ref="K15:T15"/>
    <mergeCell ref="A14:T14"/>
    <mergeCell ref="K5:T13"/>
    <mergeCell ref="A10:C10"/>
    <mergeCell ref="D10:J10"/>
    <mergeCell ref="A11:C11"/>
    <mergeCell ref="D11:J11"/>
    <mergeCell ref="A12:C12"/>
    <mergeCell ref="D12:J12"/>
    <mergeCell ref="A5:C5"/>
    <mergeCell ref="D5:J5"/>
    <mergeCell ref="A6:C7"/>
    <mergeCell ref="D6:J7"/>
    <mergeCell ref="K16:T23"/>
    <mergeCell ref="A17:B17"/>
    <mergeCell ref="C17:D17"/>
    <mergeCell ref="E17:F17"/>
    <mergeCell ref="G17:H17"/>
    <mergeCell ref="I17:J17"/>
    <mergeCell ref="A18:B18"/>
    <mergeCell ref="C18:D18"/>
    <mergeCell ref="E18:F18"/>
    <mergeCell ref="G18:H18"/>
    <mergeCell ref="A16:B16"/>
    <mergeCell ref="C16:D16"/>
    <mergeCell ref="E16:F16"/>
    <mergeCell ref="G16:H16"/>
    <mergeCell ref="I16:J16"/>
    <mergeCell ref="I18:J18"/>
    <mergeCell ref="A19:B19"/>
    <mergeCell ref="C19:D19"/>
    <mergeCell ref="E19:F19"/>
    <mergeCell ref="G19:H19"/>
    <mergeCell ref="I19:J19"/>
    <mergeCell ref="A23:J23"/>
    <mergeCell ref="A20:B20"/>
    <mergeCell ref="C20:D20"/>
    <mergeCell ref="E20:F20"/>
    <mergeCell ref="G20:H20"/>
    <mergeCell ref="I20:J20"/>
    <mergeCell ref="A21:B21"/>
    <mergeCell ref="C21:D21"/>
    <mergeCell ref="E21:F21"/>
    <mergeCell ref="G21:H21"/>
    <mergeCell ref="I21:J21"/>
    <mergeCell ref="A22:B22"/>
    <mergeCell ref="C22:D22"/>
    <mergeCell ref="E22:F22"/>
    <mergeCell ref="G22:H22"/>
    <mergeCell ref="I22:J22"/>
  </mergeCells>
  <conditionalFormatting sqref="G17:H17">
    <cfRule type="cellIs" dxfId="112" priority="11" operator="greaterThan">
      <formula>0.79</formula>
    </cfRule>
    <cfRule type="cellIs" dxfId="111" priority="12" operator="lessThan">
      <formula>0.8</formula>
    </cfRule>
  </conditionalFormatting>
  <conditionalFormatting sqref="G18:H18">
    <cfRule type="cellIs" dxfId="110" priority="9" operator="lessThan">
      <formula>0.85</formula>
    </cfRule>
    <cfRule type="cellIs" dxfId="109" priority="10" operator="greaterThan">
      <formula>0.84</formula>
    </cfRule>
  </conditionalFormatting>
  <conditionalFormatting sqref="G19:H19">
    <cfRule type="cellIs" dxfId="108" priority="7" operator="lessThan">
      <formula>0.9</formula>
    </cfRule>
    <cfRule type="cellIs" dxfId="107" priority="8" operator="greaterThan">
      <formula>0.89</formula>
    </cfRule>
  </conditionalFormatting>
  <conditionalFormatting sqref="G20:H20">
    <cfRule type="cellIs" dxfId="106" priority="5" operator="lessThan">
      <formula>0.95</formula>
    </cfRule>
    <cfRule type="cellIs" dxfId="105" priority="6" operator="greaterThan">
      <formula>0.94</formula>
    </cfRule>
  </conditionalFormatting>
  <conditionalFormatting sqref="G21:H21">
    <cfRule type="cellIs" dxfId="104" priority="3" operator="lessThan">
      <formula>1</formula>
    </cfRule>
    <cfRule type="cellIs" dxfId="103" priority="4" operator="greaterThan">
      <formula>0.99</formula>
    </cfRule>
  </conditionalFormatting>
  <conditionalFormatting sqref="G22:H22">
    <cfRule type="cellIs" dxfId="102" priority="1" operator="lessThan">
      <formula>1</formula>
    </cfRule>
    <cfRule type="cellIs" dxfId="101" priority="2" operator="greaterThan">
      <formula>0.99</formula>
    </cfRule>
  </conditionalFormatting>
  <pageMargins left="0.25" right="0.25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T24"/>
  <sheetViews>
    <sheetView topLeftCell="H1" zoomScale="60" zoomScaleNormal="60" zoomScalePageLayoutView="75" workbookViewId="0">
      <selection activeCell="U6" sqref="U6"/>
    </sheetView>
  </sheetViews>
  <sheetFormatPr baseColWidth="10" defaultRowHeight="14.25" x14ac:dyDescent="0.2"/>
  <cols>
    <col min="1" max="3" width="18.85546875" style="26" customWidth="1"/>
    <col min="4" max="4" width="17.7109375" style="26" customWidth="1"/>
    <col min="5" max="9" width="11.42578125" style="26"/>
    <col min="10" max="10" width="12.85546875" style="26" customWidth="1"/>
    <col min="11" max="11" width="5.42578125" style="26" customWidth="1"/>
    <col min="12" max="13" width="11.42578125" style="26"/>
    <col min="14" max="14" width="11.42578125" style="26" customWidth="1"/>
    <col min="15" max="15" width="11.140625" style="26" customWidth="1"/>
    <col min="16" max="16" width="11.42578125" style="26" customWidth="1"/>
    <col min="17" max="16384" width="11.42578125" style="26"/>
  </cols>
  <sheetData>
    <row r="1" spans="1:20" ht="48.95" customHeight="1" thickTop="1" thickBot="1" x14ac:dyDescent="0.25">
      <c r="A1" s="230"/>
      <c r="B1" s="230"/>
      <c r="C1" s="230"/>
      <c r="D1" s="242" t="s">
        <v>83</v>
      </c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4"/>
      <c r="Q1" s="236" t="s">
        <v>221</v>
      </c>
      <c r="R1" s="237"/>
      <c r="S1" s="237"/>
      <c r="T1" s="238"/>
    </row>
    <row r="2" spans="1:20" ht="48.95" customHeight="1" thickTop="1" thickBot="1" x14ac:dyDescent="0.35">
      <c r="A2" s="230"/>
      <c r="B2" s="230"/>
      <c r="C2" s="230"/>
      <c r="D2" s="245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7"/>
      <c r="Q2" s="239" t="s">
        <v>220</v>
      </c>
      <c r="R2" s="240"/>
      <c r="S2" s="240"/>
      <c r="T2" s="241"/>
    </row>
    <row r="3" spans="1:20" ht="15" customHeight="1" thickTop="1" thickBot="1" x14ac:dyDescent="0.25">
      <c r="A3" s="230"/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0"/>
      <c r="S3" s="230"/>
      <c r="T3" s="230"/>
    </row>
    <row r="4" spans="1:20" ht="30" customHeight="1" thickTop="1" thickBot="1" x14ac:dyDescent="0.25">
      <c r="A4" s="198" t="s">
        <v>1</v>
      </c>
      <c r="B4" s="198"/>
      <c r="C4" s="198"/>
      <c r="D4" s="198"/>
      <c r="E4" s="198"/>
      <c r="F4" s="198"/>
      <c r="G4" s="198"/>
      <c r="H4" s="198"/>
      <c r="I4" s="198"/>
      <c r="J4" s="198"/>
      <c r="K4" s="234" t="s">
        <v>2</v>
      </c>
      <c r="L4" s="234"/>
      <c r="M4" s="234"/>
      <c r="N4" s="234"/>
      <c r="O4" s="234"/>
      <c r="P4" s="234"/>
      <c r="Q4" s="234"/>
      <c r="R4" s="234"/>
      <c r="S4" s="234"/>
      <c r="T4" s="234"/>
    </row>
    <row r="5" spans="1:20" ht="30" customHeight="1" thickTop="1" thickBot="1" x14ac:dyDescent="0.25">
      <c r="A5" s="213" t="s">
        <v>30</v>
      </c>
      <c r="B5" s="214"/>
      <c r="C5" s="223"/>
      <c r="D5" s="216" t="s">
        <v>99</v>
      </c>
      <c r="E5" s="216"/>
      <c r="F5" s="216"/>
      <c r="G5" s="216"/>
      <c r="H5" s="216"/>
      <c r="I5" s="216"/>
      <c r="J5" s="216"/>
      <c r="K5" s="200"/>
      <c r="L5" s="201"/>
      <c r="M5" s="201"/>
      <c r="N5" s="201"/>
      <c r="O5" s="201"/>
      <c r="P5" s="201"/>
      <c r="Q5" s="201"/>
      <c r="R5" s="201"/>
      <c r="S5" s="201"/>
      <c r="T5" s="202"/>
    </row>
    <row r="6" spans="1:20" ht="15" customHeight="1" thickTop="1" thickBot="1" x14ac:dyDescent="0.25">
      <c r="A6" s="224" t="s">
        <v>77</v>
      </c>
      <c r="B6" s="225"/>
      <c r="C6" s="226"/>
      <c r="D6" s="235" t="s">
        <v>45</v>
      </c>
      <c r="E6" s="235"/>
      <c r="F6" s="235"/>
      <c r="G6" s="235"/>
      <c r="H6" s="235"/>
      <c r="I6" s="235"/>
      <c r="J6" s="235"/>
      <c r="K6" s="203"/>
      <c r="L6" s="204"/>
      <c r="M6" s="204"/>
      <c r="N6" s="204"/>
      <c r="O6" s="204"/>
      <c r="P6" s="204"/>
      <c r="Q6" s="204"/>
      <c r="R6" s="204"/>
      <c r="S6" s="204"/>
      <c r="T6" s="205"/>
    </row>
    <row r="7" spans="1:20" ht="15" customHeight="1" thickTop="1" thickBot="1" x14ac:dyDescent="0.25">
      <c r="A7" s="227"/>
      <c r="B7" s="228"/>
      <c r="C7" s="229"/>
      <c r="D7" s="235"/>
      <c r="E7" s="235"/>
      <c r="F7" s="235"/>
      <c r="G7" s="235"/>
      <c r="H7" s="235"/>
      <c r="I7" s="235"/>
      <c r="J7" s="235"/>
      <c r="K7" s="203"/>
      <c r="L7" s="204"/>
      <c r="M7" s="204"/>
      <c r="N7" s="204"/>
      <c r="O7" s="204"/>
      <c r="P7" s="204"/>
      <c r="Q7" s="204"/>
      <c r="R7" s="204"/>
      <c r="S7" s="204"/>
      <c r="T7" s="205"/>
    </row>
    <row r="8" spans="1:20" ht="42.95" customHeight="1" thickTop="1" x14ac:dyDescent="0.3">
      <c r="A8" s="224" t="s">
        <v>73</v>
      </c>
      <c r="B8" s="225"/>
      <c r="C8" s="226"/>
      <c r="D8" s="209" t="s">
        <v>100</v>
      </c>
      <c r="E8" s="210"/>
      <c r="F8" s="210"/>
      <c r="G8" s="210"/>
      <c r="H8" s="210"/>
      <c r="I8" s="210"/>
      <c r="J8" s="58" t="s">
        <v>80</v>
      </c>
      <c r="K8" s="203"/>
      <c r="L8" s="204"/>
      <c r="M8" s="204"/>
      <c r="N8" s="204"/>
      <c r="O8" s="204"/>
      <c r="P8" s="204"/>
      <c r="Q8" s="204"/>
      <c r="R8" s="204"/>
      <c r="S8" s="204"/>
      <c r="T8" s="205"/>
    </row>
    <row r="9" spans="1:20" ht="42.95" customHeight="1" thickBot="1" x14ac:dyDescent="0.25">
      <c r="A9" s="227"/>
      <c r="B9" s="228"/>
      <c r="C9" s="229"/>
      <c r="D9" s="211" t="s">
        <v>43</v>
      </c>
      <c r="E9" s="212"/>
      <c r="F9" s="212"/>
      <c r="G9" s="212"/>
      <c r="H9" s="212"/>
      <c r="I9" s="212"/>
      <c r="J9" s="59"/>
      <c r="K9" s="203"/>
      <c r="L9" s="204"/>
      <c r="M9" s="204"/>
      <c r="N9" s="204"/>
      <c r="O9" s="204"/>
      <c r="P9" s="204"/>
      <c r="Q9" s="204"/>
      <c r="R9" s="204"/>
      <c r="S9" s="204"/>
      <c r="T9" s="205"/>
    </row>
    <row r="10" spans="1:20" ht="30" customHeight="1" thickTop="1" thickBot="1" x14ac:dyDescent="0.25">
      <c r="A10" s="213" t="s">
        <v>71</v>
      </c>
      <c r="B10" s="214"/>
      <c r="C10" s="215"/>
      <c r="D10" s="216" t="s">
        <v>26</v>
      </c>
      <c r="E10" s="216"/>
      <c r="F10" s="216"/>
      <c r="G10" s="216"/>
      <c r="H10" s="216"/>
      <c r="I10" s="216"/>
      <c r="J10" s="216"/>
      <c r="K10" s="203"/>
      <c r="L10" s="204"/>
      <c r="M10" s="204"/>
      <c r="N10" s="204"/>
      <c r="O10" s="204"/>
      <c r="P10" s="204"/>
      <c r="Q10" s="204"/>
      <c r="R10" s="204"/>
      <c r="S10" s="204"/>
      <c r="T10" s="205"/>
    </row>
    <row r="11" spans="1:20" ht="30" customHeight="1" thickTop="1" thickBot="1" x14ac:dyDescent="0.25">
      <c r="A11" s="217" t="s">
        <v>28</v>
      </c>
      <c r="B11" s="218"/>
      <c r="C11" s="219"/>
      <c r="D11" s="216" t="s">
        <v>101</v>
      </c>
      <c r="E11" s="216"/>
      <c r="F11" s="216"/>
      <c r="G11" s="216"/>
      <c r="H11" s="216"/>
      <c r="I11" s="216"/>
      <c r="J11" s="216"/>
      <c r="K11" s="203"/>
      <c r="L11" s="204"/>
      <c r="M11" s="204"/>
      <c r="N11" s="204"/>
      <c r="O11" s="204"/>
      <c r="P11" s="204"/>
      <c r="Q11" s="204"/>
      <c r="R11" s="204"/>
      <c r="S11" s="204"/>
      <c r="T11" s="205"/>
    </row>
    <row r="12" spans="1:20" ht="30" customHeight="1" thickTop="1" thickBot="1" x14ac:dyDescent="0.25">
      <c r="A12" s="220" t="s">
        <v>76</v>
      </c>
      <c r="B12" s="221"/>
      <c r="C12" s="222"/>
      <c r="D12" s="216" t="s">
        <v>78</v>
      </c>
      <c r="E12" s="216"/>
      <c r="F12" s="216"/>
      <c r="G12" s="216"/>
      <c r="H12" s="216"/>
      <c r="I12" s="216"/>
      <c r="J12" s="216"/>
      <c r="K12" s="203"/>
      <c r="L12" s="204"/>
      <c r="M12" s="204"/>
      <c r="N12" s="204"/>
      <c r="O12" s="204"/>
      <c r="P12" s="204"/>
      <c r="Q12" s="204"/>
      <c r="R12" s="204"/>
      <c r="S12" s="204"/>
      <c r="T12" s="205"/>
    </row>
    <row r="13" spans="1:20" ht="50.1" customHeight="1" thickTop="1" thickBot="1" x14ac:dyDescent="0.25">
      <c r="A13" s="231" t="s">
        <v>74</v>
      </c>
      <c r="B13" s="232"/>
      <c r="C13" s="233"/>
      <c r="D13" s="216" t="s">
        <v>93</v>
      </c>
      <c r="E13" s="216"/>
      <c r="F13" s="216"/>
      <c r="G13" s="216"/>
      <c r="H13" s="216"/>
      <c r="I13" s="216"/>
      <c r="J13" s="216"/>
      <c r="K13" s="203"/>
      <c r="L13" s="204"/>
      <c r="M13" s="204"/>
      <c r="N13" s="204"/>
      <c r="O13" s="204"/>
      <c r="P13" s="204"/>
      <c r="Q13" s="204"/>
      <c r="R13" s="204"/>
      <c r="S13" s="204"/>
      <c r="T13" s="205"/>
    </row>
    <row r="14" spans="1:20" ht="15.75" thickTop="1" thickBot="1" x14ac:dyDescent="0.25">
      <c r="A14" s="197"/>
      <c r="B14" s="197"/>
      <c r="C14" s="197"/>
      <c r="D14" s="197"/>
      <c r="E14" s="197"/>
      <c r="F14" s="197"/>
      <c r="G14" s="197"/>
      <c r="H14" s="197"/>
      <c r="I14" s="197"/>
      <c r="J14" s="197"/>
      <c r="K14" s="206"/>
      <c r="L14" s="207"/>
      <c r="M14" s="207"/>
      <c r="N14" s="207"/>
      <c r="O14" s="207"/>
      <c r="P14" s="207"/>
      <c r="Q14" s="207"/>
      <c r="R14" s="207"/>
      <c r="S14" s="207"/>
      <c r="T14" s="208"/>
    </row>
    <row r="15" spans="1:20" ht="30" customHeight="1" thickTop="1" thickBot="1" x14ac:dyDescent="0.25">
      <c r="A15" s="198" t="s">
        <v>8</v>
      </c>
      <c r="B15" s="198"/>
      <c r="C15" s="198"/>
      <c r="D15" s="198"/>
      <c r="E15" s="198"/>
      <c r="F15" s="198"/>
      <c r="G15" s="198"/>
      <c r="H15" s="198"/>
      <c r="I15" s="198"/>
      <c r="J15" s="198"/>
      <c r="K15" s="199" t="s">
        <v>27</v>
      </c>
      <c r="L15" s="199"/>
      <c r="M15" s="199"/>
      <c r="N15" s="199"/>
      <c r="O15" s="199"/>
      <c r="P15" s="199"/>
      <c r="Q15" s="199"/>
      <c r="R15" s="199"/>
      <c r="S15" s="199"/>
      <c r="T15" s="199"/>
    </row>
    <row r="16" spans="1:20" ht="135.94999999999999" customHeight="1" thickTop="1" thickBot="1" x14ac:dyDescent="0.25">
      <c r="A16" s="196" t="s">
        <v>10</v>
      </c>
      <c r="B16" s="196"/>
      <c r="C16" s="196" t="str">
        <f>D8</f>
        <v>Criterios de estructura que cumple con lo exigido en el Decreto 1072 de 2015</v>
      </c>
      <c r="D16" s="196"/>
      <c r="E16" s="196" t="str">
        <f>D9</f>
        <v>Criterios de estructura exigidos en el Decreto 1072 de 2015</v>
      </c>
      <c r="F16" s="196"/>
      <c r="G16" s="196" t="s">
        <v>11</v>
      </c>
      <c r="H16" s="196"/>
      <c r="I16" s="196" t="s">
        <v>12</v>
      </c>
      <c r="J16" s="196"/>
      <c r="K16" s="195"/>
      <c r="L16" s="195"/>
      <c r="M16" s="195"/>
      <c r="N16" s="195"/>
      <c r="O16" s="195"/>
      <c r="P16" s="195"/>
      <c r="Q16" s="195"/>
      <c r="R16" s="195"/>
      <c r="S16" s="195"/>
      <c r="T16" s="195"/>
    </row>
    <row r="17" spans="1:20" ht="27.75" customHeight="1" thickTop="1" thickBot="1" x14ac:dyDescent="0.25">
      <c r="A17" s="186">
        <v>2017</v>
      </c>
      <c r="B17" s="186"/>
      <c r="C17" s="194">
        <v>9</v>
      </c>
      <c r="D17" s="194"/>
      <c r="E17" s="194">
        <v>11</v>
      </c>
      <c r="F17" s="194"/>
      <c r="G17" s="191">
        <f t="shared" ref="G17:G22" si="0">C17/E17</f>
        <v>0.81818181818181823</v>
      </c>
      <c r="H17" s="191"/>
      <c r="I17" s="190">
        <v>0.8</v>
      </c>
      <c r="J17" s="190"/>
      <c r="K17" s="195"/>
      <c r="L17" s="195"/>
      <c r="M17" s="195"/>
      <c r="N17" s="195"/>
      <c r="O17" s="195"/>
      <c r="P17" s="195"/>
      <c r="Q17" s="195"/>
      <c r="R17" s="195"/>
      <c r="S17" s="195"/>
      <c r="T17" s="195"/>
    </row>
    <row r="18" spans="1:20" ht="27.75" customHeight="1" thickTop="1" thickBot="1" x14ac:dyDescent="0.25">
      <c r="A18" s="186">
        <v>2018</v>
      </c>
      <c r="B18" s="186"/>
      <c r="C18" s="194">
        <v>11</v>
      </c>
      <c r="D18" s="194"/>
      <c r="E18" s="194">
        <v>11</v>
      </c>
      <c r="F18" s="194"/>
      <c r="G18" s="191">
        <f t="shared" si="0"/>
        <v>1</v>
      </c>
      <c r="H18" s="191"/>
      <c r="I18" s="190">
        <v>0.85</v>
      </c>
      <c r="J18" s="190"/>
      <c r="K18" s="195"/>
      <c r="L18" s="195"/>
      <c r="M18" s="195"/>
      <c r="N18" s="195"/>
      <c r="O18" s="195"/>
      <c r="P18" s="195"/>
      <c r="Q18" s="195"/>
      <c r="R18" s="195"/>
      <c r="S18" s="195"/>
      <c r="T18" s="195"/>
    </row>
    <row r="19" spans="1:20" ht="27.75" customHeight="1" thickTop="1" thickBot="1" x14ac:dyDescent="0.25">
      <c r="A19" s="186">
        <v>2019</v>
      </c>
      <c r="B19" s="186"/>
      <c r="C19" s="194">
        <v>11</v>
      </c>
      <c r="D19" s="194"/>
      <c r="E19" s="186">
        <v>11</v>
      </c>
      <c r="F19" s="186"/>
      <c r="G19" s="188">
        <f t="shared" si="0"/>
        <v>1</v>
      </c>
      <c r="H19" s="189"/>
      <c r="I19" s="190">
        <v>0.9</v>
      </c>
      <c r="J19" s="190"/>
      <c r="K19" s="195"/>
      <c r="L19" s="195"/>
      <c r="M19" s="195"/>
      <c r="N19" s="195"/>
      <c r="O19" s="195"/>
      <c r="P19" s="195"/>
      <c r="Q19" s="195"/>
      <c r="R19" s="195"/>
      <c r="S19" s="195"/>
      <c r="T19" s="195"/>
    </row>
    <row r="20" spans="1:20" ht="27.75" customHeight="1" thickTop="1" thickBot="1" x14ac:dyDescent="0.25">
      <c r="A20" s="186">
        <v>2020</v>
      </c>
      <c r="B20" s="186"/>
      <c r="C20" s="187"/>
      <c r="D20" s="187"/>
      <c r="E20" s="186"/>
      <c r="F20" s="186"/>
      <c r="G20" s="188" t="e">
        <f t="shared" si="0"/>
        <v>#DIV/0!</v>
      </c>
      <c r="H20" s="189"/>
      <c r="I20" s="190">
        <v>0.95</v>
      </c>
      <c r="J20" s="190"/>
      <c r="K20" s="195"/>
      <c r="L20" s="195"/>
      <c r="M20" s="195"/>
      <c r="N20" s="195"/>
      <c r="O20" s="195"/>
      <c r="P20" s="195"/>
      <c r="Q20" s="195"/>
      <c r="R20" s="195"/>
      <c r="S20" s="195"/>
      <c r="T20" s="195"/>
    </row>
    <row r="21" spans="1:20" ht="27.75" customHeight="1" thickTop="1" thickBot="1" x14ac:dyDescent="0.25">
      <c r="A21" s="186">
        <v>2021</v>
      </c>
      <c r="B21" s="186"/>
      <c r="C21" s="187"/>
      <c r="D21" s="187"/>
      <c r="E21" s="186"/>
      <c r="F21" s="186"/>
      <c r="G21" s="191" t="e">
        <f t="shared" si="0"/>
        <v>#DIV/0!</v>
      </c>
      <c r="H21" s="191"/>
      <c r="I21" s="190">
        <v>1</v>
      </c>
      <c r="J21" s="190"/>
      <c r="K21" s="195"/>
      <c r="L21" s="195"/>
      <c r="M21" s="195"/>
      <c r="N21" s="195"/>
      <c r="O21" s="195"/>
      <c r="P21" s="195"/>
      <c r="Q21" s="195"/>
      <c r="R21" s="195"/>
      <c r="S21" s="195"/>
      <c r="T21" s="195"/>
    </row>
    <row r="22" spans="1:20" ht="27.75" customHeight="1" thickTop="1" thickBot="1" x14ac:dyDescent="0.25">
      <c r="A22" s="186">
        <v>2022</v>
      </c>
      <c r="B22" s="186"/>
      <c r="C22" s="187"/>
      <c r="D22" s="187"/>
      <c r="E22" s="192"/>
      <c r="F22" s="193"/>
      <c r="G22" s="188" t="e">
        <f t="shared" si="0"/>
        <v>#DIV/0!</v>
      </c>
      <c r="H22" s="189"/>
      <c r="I22" s="190">
        <v>1</v>
      </c>
      <c r="J22" s="190"/>
      <c r="K22" s="195"/>
      <c r="L22" s="195"/>
      <c r="M22" s="195"/>
      <c r="N22" s="195"/>
      <c r="O22" s="195"/>
      <c r="P22" s="195"/>
      <c r="Q22" s="195"/>
      <c r="R22" s="195"/>
      <c r="S22" s="195"/>
      <c r="T22" s="195"/>
    </row>
    <row r="23" spans="1:20" ht="21.75" thickTop="1" thickBot="1" x14ac:dyDescent="0.35">
      <c r="A23" s="185"/>
      <c r="B23" s="185"/>
      <c r="C23" s="185"/>
      <c r="D23" s="185"/>
      <c r="E23" s="185"/>
      <c r="F23" s="185"/>
      <c r="G23" s="185"/>
      <c r="H23" s="185"/>
      <c r="I23" s="185"/>
      <c r="J23" s="185"/>
      <c r="K23" s="195"/>
      <c r="L23" s="195"/>
      <c r="M23" s="195"/>
      <c r="N23" s="195"/>
      <c r="O23" s="195"/>
      <c r="P23" s="195"/>
      <c r="Q23" s="195"/>
      <c r="R23" s="195"/>
      <c r="S23" s="195"/>
      <c r="T23" s="195"/>
    </row>
    <row r="24" spans="1:20" ht="15" thickTop="1" x14ac:dyDescent="0.2"/>
  </sheetData>
  <mergeCells count="63">
    <mergeCell ref="A1:C2"/>
    <mergeCell ref="A4:J4"/>
    <mergeCell ref="A13:C13"/>
    <mergeCell ref="D13:J13"/>
    <mergeCell ref="K4:T4"/>
    <mergeCell ref="A3:T3"/>
    <mergeCell ref="A6:C7"/>
    <mergeCell ref="D6:J7"/>
    <mergeCell ref="Q1:T1"/>
    <mergeCell ref="Q2:T2"/>
    <mergeCell ref="D1:P2"/>
    <mergeCell ref="A14:J14"/>
    <mergeCell ref="A15:J15"/>
    <mergeCell ref="K15:T15"/>
    <mergeCell ref="K5:T14"/>
    <mergeCell ref="D8:I8"/>
    <mergeCell ref="D9:I9"/>
    <mergeCell ref="A10:C10"/>
    <mergeCell ref="D10:J10"/>
    <mergeCell ref="A11:C11"/>
    <mergeCell ref="D11:J11"/>
    <mergeCell ref="A12:C12"/>
    <mergeCell ref="D12:J12"/>
    <mergeCell ref="A5:C5"/>
    <mergeCell ref="D5:J5"/>
    <mergeCell ref="A8:C9"/>
    <mergeCell ref="K16:T23"/>
    <mergeCell ref="A17:B17"/>
    <mergeCell ref="C17:D17"/>
    <mergeCell ref="E17:F17"/>
    <mergeCell ref="G17:H17"/>
    <mergeCell ref="I17:J17"/>
    <mergeCell ref="A18:B18"/>
    <mergeCell ref="C18:D18"/>
    <mergeCell ref="E18:F18"/>
    <mergeCell ref="G18:H18"/>
    <mergeCell ref="A16:B16"/>
    <mergeCell ref="C16:D16"/>
    <mergeCell ref="E16:F16"/>
    <mergeCell ref="G16:H16"/>
    <mergeCell ref="I16:J16"/>
    <mergeCell ref="I18:J18"/>
    <mergeCell ref="A19:B19"/>
    <mergeCell ref="C19:D19"/>
    <mergeCell ref="E19:F19"/>
    <mergeCell ref="G19:H19"/>
    <mergeCell ref="I19:J19"/>
    <mergeCell ref="A23:J23"/>
    <mergeCell ref="A20:B20"/>
    <mergeCell ref="C20:D20"/>
    <mergeCell ref="E20:F20"/>
    <mergeCell ref="G20:H20"/>
    <mergeCell ref="I20:J20"/>
    <mergeCell ref="A21:B21"/>
    <mergeCell ref="C21:D21"/>
    <mergeCell ref="E21:F21"/>
    <mergeCell ref="G21:H21"/>
    <mergeCell ref="I21:J21"/>
    <mergeCell ref="A22:B22"/>
    <mergeCell ref="C22:D22"/>
    <mergeCell ref="E22:F22"/>
    <mergeCell ref="G22:H22"/>
    <mergeCell ref="I22:J22"/>
  </mergeCells>
  <conditionalFormatting sqref="G17:H17">
    <cfRule type="cellIs" dxfId="280" priority="15" operator="lessThan">
      <formula>0.8</formula>
    </cfRule>
    <cfRule type="cellIs" dxfId="279" priority="16" operator="greaterThan">
      <formula>0.79</formula>
    </cfRule>
  </conditionalFormatting>
  <conditionalFormatting sqref="G18:H18">
    <cfRule type="cellIs" dxfId="278" priority="13" operator="lessThan">
      <formula>0.85</formula>
    </cfRule>
    <cfRule type="cellIs" dxfId="277" priority="14" operator="greaterThan">
      <formula>0.84</formula>
    </cfRule>
  </conditionalFormatting>
  <conditionalFormatting sqref="G19:H19">
    <cfRule type="cellIs" dxfId="276" priority="9" operator="lessThan">
      <formula>0.9</formula>
    </cfRule>
    <cfRule type="cellIs" dxfId="275" priority="10" operator="greaterThan">
      <formula>0.89</formula>
    </cfRule>
  </conditionalFormatting>
  <conditionalFormatting sqref="G20:H20">
    <cfRule type="cellIs" dxfId="274" priority="5" operator="lessThan">
      <formula>0.95</formula>
    </cfRule>
    <cfRule type="cellIs" dxfId="273" priority="6" operator="greaterThan">
      <formula>0.94</formula>
    </cfRule>
  </conditionalFormatting>
  <conditionalFormatting sqref="G21:H21">
    <cfRule type="cellIs" dxfId="272" priority="3" operator="lessThan">
      <formula>1</formula>
    </cfRule>
    <cfRule type="cellIs" dxfId="271" priority="4" operator="greaterThan">
      <formula>0.99</formula>
    </cfRule>
  </conditionalFormatting>
  <conditionalFormatting sqref="G22:H22">
    <cfRule type="cellIs" dxfId="270" priority="1" operator="lessThan">
      <formula>1</formula>
    </cfRule>
    <cfRule type="cellIs" dxfId="269" priority="2" operator="greaterThan">
      <formula>0.99</formula>
    </cfRule>
  </conditionalFormatting>
  <pageMargins left="0.25" right="0.25" top="0.75" bottom="0.75" header="0.3" footer="0.3"/>
  <pageSetup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8" operator="containsText" id="{EF485E50-F234-4782-ADC3-55D43316F147}">
            <xm:f>NOT(ISERROR(SEARCH($G$19,K16)))</xm:f>
            <xm:f>$G$19</xm:f>
            <x14:dxf>
              <fill>
                <patternFill>
                  <bgColor theme="0"/>
                </patternFill>
              </fill>
            </x14:dxf>
          </x14:cfRule>
          <xm:sqref>K16:T23</xm:sqref>
        </x14:conditionalFormatting>
      </x14:conditionalFormattings>
    </ext>
    <ext xmlns:mx="http://schemas.microsoft.com/office/mac/excel/2008/main" uri="{64002731-A6B0-56B0-2670-7721B7C09600}">
      <mx:PLV Mode="0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theme="9" tint="-0.249977111117893"/>
  </sheetPr>
  <dimension ref="A1:T24"/>
  <sheetViews>
    <sheetView topLeftCell="F1" zoomScale="60" zoomScaleNormal="60" zoomScalePageLayoutView="75" workbookViewId="0">
      <selection activeCell="Q1" sqref="Q1:T1"/>
    </sheetView>
  </sheetViews>
  <sheetFormatPr baseColWidth="10" defaultRowHeight="14.25" x14ac:dyDescent="0.2"/>
  <cols>
    <col min="1" max="3" width="18.85546875" style="26" customWidth="1"/>
    <col min="4" max="4" width="17.7109375" style="26" customWidth="1"/>
    <col min="5" max="5" width="17.140625" style="26" customWidth="1"/>
    <col min="6" max="6" width="14.5703125" style="26" customWidth="1"/>
    <col min="7" max="7" width="12.85546875" style="26" customWidth="1"/>
    <col min="8" max="8" width="12.5703125" style="26" customWidth="1"/>
    <col min="9" max="9" width="11.42578125" style="26"/>
    <col min="10" max="10" width="12.85546875" style="26" customWidth="1"/>
    <col min="11" max="11" width="5.42578125" style="26" customWidth="1"/>
    <col min="12" max="13" width="11.42578125" style="26"/>
    <col min="14" max="14" width="11.42578125" style="26" customWidth="1"/>
    <col min="15" max="15" width="11.140625" style="26" customWidth="1"/>
    <col min="16" max="16" width="11.42578125" style="26" customWidth="1"/>
    <col min="17" max="16384" width="11.42578125" style="26"/>
  </cols>
  <sheetData>
    <row r="1" spans="1:20" ht="48.95" customHeight="1" thickTop="1" thickBot="1" x14ac:dyDescent="0.25">
      <c r="A1" s="311"/>
      <c r="B1" s="311"/>
      <c r="C1" s="311"/>
      <c r="D1" s="242" t="s">
        <v>83</v>
      </c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4"/>
      <c r="Q1" s="338" t="s">
        <v>221</v>
      </c>
      <c r="R1" s="339"/>
      <c r="S1" s="339"/>
      <c r="T1" s="340"/>
    </row>
    <row r="2" spans="1:20" ht="48.95" customHeight="1" thickTop="1" thickBot="1" x14ac:dyDescent="0.25">
      <c r="A2" s="312"/>
      <c r="B2" s="312"/>
      <c r="C2" s="312"/>
      <c r="D2" s="245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7"/>
      <c r="Q2" s="325" t="s">
        <v>220</v>
      </c>
      <c r="R2" s="326"/>
      <c r="S2" s="326"/>
      <c r="T2" s="327"/>
    </row>
    <row r="3" spans="1:20" ht="15" customHeight="1" thickTop="1" thickBot="1" x14ac:dyDescent="0.25">
      <c r="A3" s="409"/>
      <c r="B3" s="410"/>
      <c r="C3" s="410"/>
      <c r="D3" s="410"/>
      <c r="E3" s="410"/>
      <c r="F3" s="410"/>
      <c r="G3" s="410"/>
      <c r="H3" s="410"/>
      <c r="I3" s="410"/>
      <c r="J3" s="410"/>
      <c r="K3" s="410"/>
      <c r="L3" s="410"/>
      <c r="M3" s="410"/>
      <c r="N3" s="410"/>
      <c r="O3" s="410"/>
      <c r="P3" s="410"/>
      <c r="Q3" s="410"/>
      <c r="R3" s="410"/>
      <c r="S3" s="410"/>
      <c r="T3" s="411"/>
    </row>
    <row r="4" spans="1:20" ht="30" customHeight="1" thickTop="1" thickBot="1" x14ac:dyDescent="0.25">
      <c r="A4" s="287" t="s">
        <v>1</v>
      </c>
      <c r="B4" s="288"/>
      <c r="C4" s="288"/>
      <c r="D4" s="288"/>
      <c r="E4" s="288"/>
      <c r="F4" s="288"/>
      <c r="G4" s="288"/>
      <c r="H4" s="288"/>
      <c r="I4" s="288"/>
      <c r="J4" s="289"/>
      <c r="K4" s="316" t="s">
        <v>2</v>
      </c>
      <c r="L4" s="317"/>
      <c r="M4" s="317"/>
      <c r="N4" s="317"/>
      <c r="O4" s="317"/>
      <c r="P4" s="317"/>
      <c r="Q4" s="317"/>
      <c r="R4" s="317"/>
      <c r="S4" s="317"/>
      <c r="T4" s="318"/>
    </row>
    <row r="5" spans="1:20" ht="30" customHeight="1" thickTop="1" thickBot="1" x14ac:dyDescent="0.25">
      <c r="A5" s="213" t="s">
        <v>30</v>
      </c>
      <c r="B5" s="214"/>
      <c r="C5" s="223"/>
      <c r="D5" s="302" t="s">
        <v>168</v>
      </c>
      <c r="E5" s="303"/>
      <c r="F5" s="303"/>
      <c r="G5" s="303"/>
      <c r="H5" s="303"/>
      <c r="I5" s="303"/>
      <c r="J5" s="304"/>
      <c r="K5" s="200"/>
      <c r="L5" s="201"/>
      <c r="M5" s="201"/>
      <c r="N5" s="201"/>
      <c r="O5" s="201"/>
      <c r="P5" s="201"/>
      <c r="Q5" s="201"/>
      <c r="R5" s="201"/>
      <c r="S5" s="201"/>
      <c r="T5" s="202"/>
    </row>
    <row r="6" spans="1:20" ht="15" customHeight="1" thickTop="1" x14ac:dyDescent="0.2">
      <c r="A6" s="224" t="s">
        <v>77</v>
      </c>
      <c r="B6" s="225"/>
      <c r="C6" s="226"/>
      <c r="D6" s="305" t="s">
        <v>29</v>
      </c>
      <c r="E6" s="306"/>
      <c r="F6" s="306"/>
      <c r="G6" s="306"/>
      <c r="H6" s="306"/>
      <c r="I6" s="306"/>
      <c r="J6" s="307"/>
      <c r="K6" s="203"/>
      <c r="L6" s="204"/>
      <c r="M6" s="204"/>
      <c r="N6" s="204"/>
      <c r="O6" s="204"/>
      <c r="P6" s="204"/>
      <c r="Q6" s="204"/>
      <c r="R6" s="204"/>
      <c r="S6" s="204"/>
      <c r="T6" s="205"/>
    </row>
    <row r="7" spans="1:20" ht="15" customHeight="1" thickBot="1" x14ac:dyDescent="0.25">
      <c r="A7" s="227"/>
      <c r="B7" s="228"/>
      <c r="C7" s="229"/>
      <c r="D7" s="308"/>
      <c r="E7" s="309"/>
      <c r="F7" s="309"/>
      <c r="G7" s="309"/>
      <c r="H7" s="309"/>
      <c r="I7" s="309"/>
      <c r="J7" s="310"/>
      <c r="K7" s="203"/>
      <c r="L7" s="204"/>
      <c r="M7" s="204"/>
      <c r="N7" s="204"/>
      <c r="O7" s="204"/>
      <c r="P7" s="204"/>
      <c r="Q7" s="204"/>
      <c r="R7" s="204"/>
      <c r="S7" s="204"/>
      <c r="T7" s="205"/>
    </row>
    <row r="8" spans="1:20" ht="42.95" customHeight="1" thickTop="1" x14ac:dyDescent="0.3">
      <c r="A8" s="224" t="s">
        <v>73</v>
      </c>
      <c r="B8" s="225"/>
      <c r="C8" s="226"/>
      <c r="D8" s="434" t="s">
        <v>92</v>
      </c>
      <c r="E8" s="435"/>
      <c r="F8" s="435"/>
      <c r="G8" s="435"/>
      <c r="H8" s="435"/>
      <c r="I8" s="435"/>
      <c r="J8" s="58" t="s">
        <v>80</v>
      </c>
      <c r="K8" s="203"/>
      <c r="L8" s="204"/>
      <c r="M8" s="204"/>
      <c r="N8" s="204"/>
      <c r="O8" s="204"/>
      <c r="P8" s="204"/>
      <c r="Q8" s="204"/>
      <c r="R8" s="204"/>
      <c r="S8" s="204"/>
      <c r="T8" s="205"/>
    </row>
    <row r="9" spans="1:20" ht="42.95" customHeight="1" thickBot="1" x14ac:dyDescent="0.25">
      <c r="A9" s="227"/>
      <c r="B9" s="228"/>
      <c r="C9" s="229"/>
      <c r="D9" s="436" t="s">
        <v>95</v>
      </c>
      <c r="E9" s="437"/>
      <c r="F9" s="437"/>
      <c r="G9" s="437"/>
      <c r="H9" s="437"/>
      <c r="I9" s="437"/>
      <c r="J9" s="59"/>
      <c r="K9" s="203"/>
      <c r="L9" s="204"/>
      <c r="M9" s="204"/>
      <c r="N9" s="204"/>
      <c r="O9" s="204"/>
      <c r="P9" s="204"/>
      <c r="Q9" s="204"/>
      <c r="R9" s="204"/>
      <c r="S9" s="204"/>
      <c r="T9" s="205"/>
    </row>
    <row r="10" spans="1:20" ht="21.75" thickTop="1" thickBot="1" x14ac:dyDescent="0.25">
      <c r="A10" s="213" t="s">
        <v>71</v>
      </c>
      <c r="B10" s="214"/>
      <c r="C10" s="215"/>
      <c r="D10" s="299" t="s">
        <v>26</v>
      </c>
      <c r="E10" s="300"/>
      <c r="F10" s="300"/>
      <c r="G10" s="300"/>
      <c r="H10" s="300"/>
      <c r="I10" s="300"/>
      <c r="J10" s="301"/>
      <c r="K10" s="203"/>
      <c r="L10" s="204"/>
      <c r="M10" s="204"/>
      <c r="N10" s="204"/>
      <c r="O10" s="204"/>
      <c r="P10" s="204"/>
      <c r="Q10" s="204"/>
      <c r="R10" s="204"/>
      <c r="S10" s="204"/>
      <c r="T10" s="205"/>
    </row>
    <row r="11" spans="1:20" ht="50.1" customHeight="1" thickTop="1" thickBot="1" x14ac:dyDescent="0.25">
      <c r="A11" s="217" t="s">
        <v>28</v>
      </c>
      <c r="B11" s="218"/>
      <c r="C11" s="219"/>
      <c r="D11" s="359" t="s">
        <v>94</v>
      </c>
      <c r="E11" s="360"/>
      <c r="F11" s="360"/>
      <c r="G11" s="360"/>
      <c r="H11" s="360"/>
      <c r="I11" s="360"/>
      <c r="J11" s="361"/>
      <c r="K11" s="203"/>
      <c r="L11" s="204"/>
      <c r="M11" s="204"/>
      <c r="N11" s="204"/>
      <c r="O11" s="204"/>
      <c r="P11" s="204"/>
      <c r="Q11" s="204"/>
      <c r="R11" s="204"/>
      <c r="S11" s="204"/>
      <c r="T11" s="205"/>
    </row>
    <row r="12" spans="1:20" ht="30" customHeight="1" thickTop="1" thickBot="1" x14ac:dyDescent="0.25">
      <c r="A12" s="220" t="s">
        <v>76</v>
      </c>
      <c r="B12" s="221"/>
      <c r="C12" s="222"/>
      <c r="D12" s="302" t="s">
        <v>78</v>
      </c>
      <c r="E12" s="303"/>
      <c r="F12" s="303"/>
      <c r="G12" s="303"/>
      <c r="H12" s="303"/>
      <c r="I12" s="303"/>
      <c r="J12" s="304"/>
      <c r="K12" s="203"/>
      <c r="L12" s="204"/>
      <c r="M12" s="204"/>
      <c r="N12" s="204"/>
      <c r="O12" s="204"/>
      <c r="P12" s="204"/>
      <c r="Q12" s="204"/>
      <c r="R12" s="204"/>
      <c r="S12" s="204"/>
      <c r="T12" s="205"/>
    </row>
    <row r="13" spans="1:20" ht="50.1" customHeight="1" thickTop="1" thickBot="1" x14ac:dyDescent="0.25">
      <c r="A13" s="231" t="s">
        <v>74</v>
      </c>
      <c r="B13" s="232"/>
      <c r="C13" s="233"/>
      <c r="D13" s="302" t="s">
        <v>93</v>
      </c>
      <c r="E13" s="303"/>
      <c r="F13" s="303"/>
      <c r="G13" s="303"/>
      <c r="H13" s="303"/>
      <c r="I13" s="303"/>
      <c r="J13" s="304"/>
      <c r="K13" s="206"/>
      <c r="L13" s="207"/>
      <c r="M13" s="207"/>
      <c r="N13" s="207"/>
      <c r="O13" s="207"/>
      <c r="P13" s="207"/>
      <c r="Q13" s="207"/>
      <c r="R13" s="207"/>
      <c r="S13" s="207"/>
      <c r="T13" s="208"/>
    </row>
    <row r="14" spans="1:20" ht="15.75" thickTop="1" thickBot="1" x14ac:dyDescent="0.25">
      <c r="A14" s="293"/>
      <c r="B14" s="294"/>
      <c r="C14" s="294"/>
      <c r="D14" s="294"/>
      <c r="E14" s="294"/>
      <c r="F14" s="294"/>
      <c r="G14" s="294"/>
      <c r="H14" s="294"/>
      <c r="I14" s="294"/>
      <c r="J14" s="294"/>
      <c r="K14" s="294"/>
      <c r="L14" s="294"/>
      <c r="M14" s="294"/>
      <c r="N14" s="294"/>
      <c r="O14" s="294"/>
      <c r="P14" s="294"/>
      <c r="Q14" s="294"/>
      <c r="R14" s="294"/>
      <c r="S14" s="294"/>
      <c r="T14" s="295"/>
    </row>
    <row r="15" spans="1:20" ht="30" customHeight="1" thickTop="1" thickBot="1" x14ac:dyDescent="0.25">
      <c r="A15" s="287" t="s">
        <v>8</v>
      </c>
      <c r="B15" s="288"/>
      <c r="C15" s="288"/>
      <c r="D15" s="288"/>
      <c r="E15" s="288"/>
      <c r="F15" s="288"/>
      <c r="G15" s="288"/>
      <c r="H15" s="288"/>
      <c r="I15" s="288"/>
      <c r="J15" s="289"/>
      <c r="K15" s="290" t="s">
        <v>27</v>
      </c>
      <c r="L15" s="291"/>
      <c r="M15" s="291"/>
      <c r="N15" s="291"/>
      <c r="O15" s="291"/>
      <c r="P15" s="291"/>
      <c r="Q15" s="291"/>
      <c r="R15" s="291"/>
      <c r="S15" s="291"/>
      <c r="T15" s="292"/>
    </row>
    <row r="16" spans="1:20" ht="135.94999999999999" customHeight="1" thickTop="1" thickBot="1" x14ac:dyDescent="0.25">
      <c r="A16" s="278" t="s">
        <v>10</v>
      </c>
      <c r="B16" s="279"/>
      <c r="C16" s="278" t="str">
        <f>D8</f>
        <v>Número de Accidentes, Incidentes, Enfermedades Laborales y Ausentismos con Análisis y Estadística</v>
      </c>
      <c r="D16" s="279"/>
      <c r="E16" s="278" t="str">
        <f>D9</f>
        <v>Número de Accidentes, Incidentes, Enfermedades Laborales y Ausentismo Ocurridos</v>
      </c>
      <c r="F16" s="279"/>
      <c r="G16" s="280" t="s">
        <v>11</v>
      </c>
      <c r="H16" s="281"/>
      <c r="I16" s="280" t="s">
        <v>12</v>
      </c>
      <c r="J16" s="281"/>
      <c r="K16" s="378"/>
      <c r="L16" s="379"/>
      <c r="M16" s="379"/>
      <c r="N16" s="379"/>
      <c r="O16" s="379"/>
      <c r="P16" s="379"/>
      <c r="Q16" s="379"/>
      <c r="R16" s="379"/>
      <c r="S16" s="379"/>
      <c r="T16" s="380"/>
    </row>
    <row r="17" spans="1:20" ht="27.75" customHeight="1" thickTop="1" thickBot="1" x14ac:dyDescent="0.25">
      <c r="A17" s="255">
        <v>2017</v>
      </c>
      <c r="B17" s="256"/>
      <c r="C17" s="276">
        <v>0</v>
      </c>
      <c r="D17" s="277"/>
      <c r="E17" s="276">
        <f>+SEVERIDAD!N40+SEVERIDAD!Q40</f>
        <v>0</v>
      </c>
      <c r="F17" s="277"/>
      <c r="G17" s="261" t="str">
        <f>IF(E17=0,"NO APLICA",IF(E17&gt;0,C17/E17))</f>
        <v>NO APLICA</v>
      </c>
      <c r="H17" s="262"/>
      <c r="I17" s="261" t="str">
        <f>IF(E17=0,"NO APLICA",IF(E17&gt;0,1))</f>
        <v>NO APLICA</v>
      </c>
      <c r="J17" s="262"/>
      <c r="K17" s="379"/>
      <c r="L17" s="379"/>
      <c r="M17" s="379"/>
      <c r="N17" s="379"/>
      <c r="O17" s="379"/>
      <c r="P17" s="379"/>
      <c r="Q17" s="379"/>
      <c r="R17" s="379"/>
      <c r="S17" s="379"/>
      <c r="T17" s="380"/>
    </row>
    <row r="18" spans="1:20" ht="27.75" customHeight="1" thickTop="1" thickBot="1" x14ac:dyDescent="0.25">
      <c r="A18" s="255">
        <v>2018</v>
      </c>
      <c r="B18" s="256"/>
      <c r="C18" s="276">
        <v>2</v>
      </c>
      <c r="D18" s="277"/>
      <c r="E18" s="276">
        <v>2</v>
      </c>
      <c r="F18" s="277"/>
      <c r="G18" s="261">
        <f t="shared" ref="G18:G22" si="0">IF(E18=0,"NO APLICA",IF(E18&gt;0,C18/E18))</f>
        <v>1</v>
      </c>
      <c r="H18" s="262"/>
      <c r="I18" s="261">
        <f t="shared" ref="I18:I22" si="1">IF(E18=0,"NO APLICA",IF(E18&gt;0,1))</f>
        <v>1</v>
      </c>
      <c r="J18" s="262"/>
      <c r="K18" s="379"/>
      <c r="L18" s="379"/>
      <c r="M18" s="379"/>
      <c r="N18" s="379"/>
      <c r="O18" s="379"/>
      <c r="P18" s="379"/>
      <c r="Q18" s="379"/>
      <c r="R18" s="379"/>
      <c r="S18" s="379"/>
      <c r="T18" s="380"/>
    </row>
    <row r="19" spans="1:20" ht="27.75" customHeight="1" thickTop="1" thickBot="1" x14ac:dyDescent="0.25">
      <c r="A19" s="255">
        <v>2019</v>
      </c>
      <c r="B19" s="256"/>
      <c r="C19" s="257">
        <v>1</v>
      </c>
      <c r="D19" s="258"/>
      <c r="E19" s="255">
        <v>1</v>
      </c>
      <c r="F19" s="256"/>
      <c r="G19" s="261">
        <f t="shared" si="0"/>
        <v>1</v>
      </c>
      <c r="H19" s="262"/>
      <c r="I19" s="261">
        <f t="shared" si="1"/>
        <v>1</v>
      </c>
      <c r="J19" s="262"/>
      <c r="K19" s="379"/>
      <c r="L19" s="379"/>
      <c r="M19" s="379"/>
      <c r="N19" s="379"/>
      <c r="O19" s="379"/>
      <c r="P19" s="379"/>
      <c r="Q19" s="379"/>
      <c r="R19" s="379"/>
      <c r="S19" s="379"/>
      <c r="T19" s="380"/>
    </row>
    <row r="20" spans="1:20" ht="27.75" customHeight="1" thickTop="1" thickBot="1" x14ac:dyDescent="0.25">
      <c r="A20" s="255">
        <v>2020</v>
      </c>
      <c r="B20" s="256"/>
      <c r="C20" s="257"/>
      <c r="D20" s="258"/>
      <c r="E20" s="255"/>
      <c r="F20" s="256"/>
      <c r="G20" s="261" t="str">
        <f t="shared" si="0"/>
        <v>NO APLICA</v>
      </c>
      <c r="H20" s="262"/>
      <c r="I20" s="261" t="str">
        <f t="shared" si="1"/>
        <v>NO APLICA</v>
      </c>
      <c r="J20" s="262"/>
      <c r="K20" s="379"/>
      <c r="L20" s="379"/>
      <c r="M20" s="379"/>
      <c r="N20" s="379"/>
      <c r="O20" s="379"/>
      <c r="P20" s="379"/>
      <c r="Q20" s="379"/>
      <c r="R20" s="379"/>
      <c r="S20" s="379"/>
      <c r="T20" s="380"/>
    </row>
    <row r="21" spans="1:20" ht="27.75" customHeight="1" thickTop="1" thickBot="1" x14ac:dyDescent="0.25">
      <c r="A21" s="255">
        <v>2021</v>
      </c>
      <c r="B21" s="256"/>
      <c r="C21" s="257"/>
      <c r="D21" s="258"/>
      <c r="E21" s="255"/>
      <c r="F21" s="256"/>
      <c r="G21" s="261" t="str">
        <f t="shared" si="0"/>
        <v>NO APLICA</v>
      </c>
      <c r="H21" s="262"/>
      <c r="I21" s="261" t="str">
        <f t="shared" si="1"/>
        <v>NO APLICA</v>
      </c>
      <c r="J21" s="262"/>
      <c r="K21" s="379"/>
      <c r="L21" s="379"/>
      <c r="M21" s="379"/>
      <c r="N21" s="379"/>
      <c r="O21" s="379"/>
      <c r="P21" s="379"/>
      <c r="Q21" s="379"/>
      <c r="R21" s="379"/>
      <c r="S21" s="379"/>
      <c r="T21" s="380"/>
    </row>
    <row r="22" spans="1:20" ht="27.75" customHeight="1" thickTop="1" thickBot="1" x14ac:dyDescent="0.25">
      <c r="A22" s="255">
        <v>2022</v>
      </c>
      <c r="B22" s="256"/>
      <c r="C22" s="257"/>
      <c r="D22" s="258"/>
      <c r="E22" s="255"/>
      <c r="F22" s="256"/>
      <c r="G22" s="261" t="str">
        <f t="shared" si="0"/>
        <v>NO APLICA</v>
      </c>
      <c r="H22" s="262"/>
      <c r="I22" s="261" t="str">
        <f t="shared" si="1"/>
        <v>NO APLICA</v>
      </c>
      <c r="J22" s="262"/>
      <c r="K22" s="379"/>
      <c r="L22" s="379"/>
      <c r="M22" s="379"/>
      <c r="N22" s="379"/>
      <c r="O22" s="379"/>
      <c r="P22" s="379"/>
      <c r="Q22" s="379"/>
      <c r="R22" s="379"/>
      <c r="S22" s="379"/>
      <c r="T22" s="380"/>
    </row>
    <row r="23" spans="1:20" ht="21.75" thickTop="1" thickBot="1" x14ac:dyDescent="0.35">
      <c r="A23" s="263"/>
      <c r="B23" s="264"/>
      <c r="C23" s="264"/>
      <c r="D23" s="264"/>
      <c r="E23" s="264"/>
      <c r="F23" s="264"/>
      <c r="G23" s="264"/>
      <c r="H23" s="264"/>
      <c r="I23" s="264"/>
      <c r="J23" s="265"/>
      <c r="K23" s="381"/>
      <c r="L23" s="382"/>
      <c r="M23" s="382"/>
      <c r="N23" s="382"/>
      <c r="O23" s="382"/>
      <c r="P23" s="382"/>
      <c r="Q23" s="382"/>
      <c r="R23" s="382"/>
      <c r="S23" s="382"/>
      <c r="T23" s="383"/>
    </row>
    <row r="24" spans="1:20" ht="15" thickTop="1" x14ac:dyDescent="0.2"/>
  </sheetData>
  <mergeCells count="63">
    <mergeCell ref="A1:C2"/>
    <mergeCell ref="A4:J4"/>
    <mergeCell ref="D1:P2"/>
    <mergeCell ref="Q1:T1"/>
    <mergeCell ref="Q2:T2"/>
    <mergeCell ref="K4:T4"/>
    <mergeCell ref="A3:T3"/>
    <mergeCell ref="A8:C9"/>
    <mergeCell ref="D8:I8"/>
    <mergeCell ref="D9:I9"/>
    <mergeCell ref="A13:C13"/>
    <mergeCell ref="D13:J13"/>
    <mergeCell ref="A15:J15"/>
    <mergeCell ref="K15:T15"/>
    <mergeCell ref="A14:T14"/>
    <mergeCell ref="K5:T13"/>
    <mergeCell ref="A10:C10"/>
    <mergeCell ref="D10:J10"/>
    <mergeCell ref="A11:C11"/>
    <mergeCell ref="D11:J11"/>
    <mergeCell ref="A12:C12"/>
    <mergeCell ref="D12:J12"/>
    <mergeCell ref="A5:C5"/>
    <mergeCell ref="D5:J5"/>
    <mergeCell ref="A6:C7"/>
    <mergeCell ref="D6:J7"/>
    <mergeCell ref="K16:T23"/>
    <mergeCell ref="A17:B17"/>
    <mergeCell ref="C17:D17"/>
    <mergeCell ref="E17:F17"/>
    <mergeCell ref="G17:H17"/>
    <mergeCell ref="I17:J17"/>
    <mergeCell ref="A18:B18"/>
    <mergeCell ref="C18:D18"/>
    <mergeCell ref="E18:F18"/>
    <mergeCell ref="G18:H18"/>
    <mergeCell ref="A16:B16"/>
    <mergeCell ref="C16:D16"/>
    <mergeCell ref="E16:F16"/>
    <mergeCell ref="G16:H16"/>
    <mergeCell ref="I16:J16"/>
    <mergeCell ref="I18:J18"/>
    <mergeCell ref="A19:B19"/>
    <mergeCell ref="C19:D19"/>
    <mergeCell ref="E19:F19"/>
    <mergeCell ref="G19:H19"/>
    <mergeCell ref="I19:J19"/>
    <mergeCell ref="A23:J23"/>
    <mergeCell ref="A20:B20"/>
    <mergeCell ref="C20:D20"/>
    <mergeCell ref="E20:F20"/>
    <mergeCell ref="G20:H20"/>
    <mergeCell ref="I20:J20"/>
    <mergeCell ref="A21:B21"/>
    <mergeCell ref="C21:D21"/>
    <mergeCell ref="E21:F21"/>
    <mergeCell ref="G21:H21"/>
    <mergeCell ref="I21:J21"/>
    <mergeCell ref="A22:B22"/>
    <mergeCell ref="C22:D22"/>
    <mergeCell ref="E22:F22"/>
    <mergeCell ref="G22:H22"/>
    <mergeCell ref="I22:J22"/>
  </mergeCells>
  <conditionalFormatting sqref="G17:H22">
    <cfRule type="containsText" dxfId="100" priority="1" operator="containsText" text="NO APLICA">
      <formula>NOT(ISERROR(SEARCH("NO APLICA",G17)))</formula>
    </cfRule>
    <cfRule type="cellIs" dxfId="99" priority="2" operator="lessThan">
      <formula>1</formula>
    </cfRule>
    <cfRule type="cellIs" dxfId="98" priority="3" operator="greaterThan">
      <formula>0.99</formula>
    </cfRule>
  </conditionalFormatting>
  <pageMargins left="0.25" right="0.25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theme="9" tint="-0.249977111117893"/>
  </sheetPr>
  <dimension ref="A1:T24"/>
  <sheetViews>
    <sheetView topLeftCell="G1" zoomScale="60" zoomScaleNormal="60" zoomScalePageLayoutView="75" workbookViewId="0">
      <selection activeCell="Q1" sqref="Q1:T1"/>
    </sheetView>
  </sheetViews>
  <sheetFormatPr baseColWidth="10" defaultRowHeight="14.25" x14ac:dyDescent="0.2"/>
  <cols>
    <col min="1" max="3" width="18.85546875" style="26" customWidth="1"/>
    <col min="4" max="4" width="17.7109375" style="26" customWidth="1"/>
    <col min="5" max="9" width="11.42578125" style="26"/>
    <col min="10" max="10" width="12.85546875" style="26" customWidth="1"/>
    <col min="11" max="11" width="5.42578125" style="26" customWidth="1"/>
    <col min="12" max="13" width="11.42578125" style="26"/>
    <col min="14" max="14" width="11.42578125" style="26" customWidth="1"/>
    <col min="15" max="15" width="11.140625" style="26" customWidth="1"/>
    <col min="16" max="16" width="11.42578125" style="26" customWidth="1"/>
    <col min="17" max="16384" width="11.42578125" style="26"/>
  </cols>
  <sheetData>
    <row r="1" spans="1:20" ht="48.95" customHeight="1" thickTop="1" thickBot="1" x14ac:dyDescent="0.25">
      <c r="A1" s="311"/>
      <c r="B1" s="311"/>
      <c r="C1" s="311"/>
      <c r="D1" s="242" t="s">
        <v>70</v>
      </c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4"/>
      <c r="Q1" s="338" t="s">
        <v>221</v>
      </c>
      <c r="R1" s="339"/>
      <c r="S1" s="339"/>
      <c r="T1" s="340"/>
    </row>
    <row r="2" spans="1:20" ht="48.95" customHeight="1" thickTop="1" thickBot="1" x14ac:dyDescent="0.25">
      <c r="A2" s="312"/>
      <c r="B2" s="312"/>
      <c r="C2" s="312"/>
      <c r="D2" s="245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7"/>
      <c r="Q2" s="325" t="s">
        <v>220</v>
      </c>
      <c r="R2" s="326"/>
      <c r="S2" s="326"/>
      <c r="T2" s="327"/>
    </row>
    <row r="3" spans="1:20" ht="15" customHeight="1" thickTop="1" thickBot="1" x14ac:dyDescent="0.25">
      <c r="A3" s="409"/>
      <c r="B3" s="410"/>
      <c r="C3" s="410"/>
      <c r="D3" s="410"/>
      <c r="E3" s="410"/>
      <c r="F3" s="410"/>
      <c r="G3" s="410"/>
      <c r="H3" s="410"/>
      <c r="I3" s="410"/>
      <c r="J3" s="410"/>
      <c r="K3" s="410"/>
      <c r="L3" s="410"/>
      <c r="M3" s="410"/>
      <c r="N3" s="410"/>
      <c r="O3" s="410"/>
      <c r="P3" s="410"/>
      <c r="Q3" s="410"/>
      <c r="R3" s="410"/>
      <c r="S3" s="410"/>
      <c r="T3" s="411"/>
    </row>
    <row r="4" spans="1:20" ht="30" customHeight="1" thickTop="1" thickBot="1" x14ac:dyDescent="0.25">
      <c r="A4" s="313" t="s">
        <v>1</v>
      </c>
      <c r="B4" s="314"/>
      <c r="C4" s="314"/>
      <c r="D4" s="314"/>
      <c r="E4" s="314"/>
      <c r="F4" s="314"/>
      <c r="G4" s="314"/>
      <c r="H4" s="314"/>
      <c r="I4" s="314"/>
      <c r="J4" s="315"/>
      <c r="K4" s="316" t="s">
        <v>2</v>
      </c>
      <c r="L4" s="317"/>
      <c r="M4" s="317"/>
      <c r="N4" s="317"/>
      <c r="O4" s="317"/>
      <c r="P4" s="317"/>
      <c r="Q4" s="317"/>
      <c r="R4" s="317"/>
      <c r="S4" s="317"/>
      <c r="T4" s="318"/>
    </row>
    <row r="5" spans="1:20" ht="30" customHeight="1" thickTop="1" thickBot="1" x14ac:dyDescent="0.25">
      <c r="A5" s="213" t="s">
        <v>30</v>
      </c>
      <c r="B5" s="214"/>
      <c r="C5" s="223"/>
      <c r="D5" s="302" t="s">
        <v>169</v>
      </c>
      <c r="E5" s="303"/>
      <c r="F5" s="303"/>
      <c r="G5" s="303"/>
      <c r="H5" s="303"/>
      <c r="I5" s="303"/>
      <c r="J5" s="304"/>
      <c r="K5" s="200"/>
      <c r="L5" s="201"/>
      <c r="M5" s="201"/>
      <c r="N5" s="201"/>
      <c r="O5" s="201"/>
      <c r="P5" s="201"/>
      <c r="Q5" s="201"/>
      <c r="R5" s="201"/>
      <c r="S5" s="201"/>
      <c r="T5" s="202"/>
    </row>
    <row r="6" spans="1:20" ht="15" customHeight="1" thickTop="1" x14ac:dyDescent="0.2">
      <c r="A6" s="224" t="s">
        <v>77</v>
      </c>
      <c r="B6" s="225"/>
      <c r="C6" s="226"/>
      <c r="D6" s="305" t="s">
        <v>29</v>
      </c>
      <c r="E6" s="306"/>
      <c r="F6" s="306"/>
      <c r="G6" s="306"/>
      <c r="H6" s="306"/>
      <c r="I6" s="306"/>
      <c r="J6" s="307"/>
      <c r="K6" s="203"/>
      <c r="L6" s="204"/>
      <c r="M6" s="204"/>
      <c r="N6" s="204"/>
      <c r="O6" s="204"/>
      <c r="P6" s="204"/>
      <c r="Q6" s="204"/>
      <c r="R6" s="204"/>
      <c r="S6" s="204"/>
      <c r="T6" s="205"/>
    </row>
    <row r="7" spans="1:20" ht="15" customHeight="1" thickBot="1" x14ac:dyDescent="0.25">
      <c r="A7" s="227"/>
      <c r="B7" s="228"/>
      <c r="C7" s="229"/>
      <c r="D7" s="308"/>
      <c r="E7" s="309"/>
      <c r="F7" s="309"/>
      <c r="G7" s="309"/>
      <c r="H7" s="309"/>
      <c r="I7" s="309"/>
      <c r="J7" s="310"/>
      <c r="K7" s="203"/>
      <c r="L7" s="204"/>
      <c r="M7" s="204"/>
      <c r="N7" s="204"/>
      <c r="O7" s="204"/>
      <c r="P7" s="204"/>
      <c r="Q7" s="204"/>
      <c r="R7" s="204"/>
      <c r="S7" s="204"/>
      <c r="T7" s="205"/>
    </row>
    <row r="8" spans="1:20" ht="42.95" customHeight="1" thickTop="1" x14ac:dyDescent="0.3">
      <c r="A8" s="224" t="s">
        <v>73</v>
      </c>
      <c r="B8" s="225"/>
      <c r="C8" s="226"/>
      <c r="D8" s="209" t="s">
        <v>171</v>
      </c>
      <c r="E8" s="210"/>
      <c r="F8" s="210"/>
      <c r="G8" s="210"/>
      <c r="H8" s="210"/>
      <c r="I8" s="210"/>
      <c r="J8" s="58" t="s">
        <v>80</v>
      </c>
      <c r="K8" s="203"/>
      <c r="L8" s="204"/>
      <c r="M8" s="204"/>
      <c r="N8" s="204"/>
      <c r="O8" s="204"/>
      <c r="P8" s="204"/>
      <c r="Q8" s="204"/>
      <c r="R8" s="204"/>
      <c r="S8" s="204"/>
      <c r="T8" s="205"/>
    </row>
    <row r="9" spans="1:20" ht="42.95" customHeight="1" thickBot="1" x14ac:dyDescent="0.25">
      <c r="A9" s="227"/>
      <c r="B9" s="228"/>
      <c r="C9" s="229"/>
      <c r="D9" s="211" t="s">
        <v>40</v>
      </c>
      <c r="E9" s="212"/>
      <c r="F9" s="212"/>
      <c r="G9" s="212"/>
      <c r="H9" s="212"/>
      <c r="I9" s="212"/>
      <c r="J9" s="59"/>
      <c r="K9" s="203"/>
      <c r="L9" s="204"/>
      <c r="M9" s="204"/>
      <c r="N9" s="204"/>
      <c r="O9" s="204"/>
      <c r="P9" s="204"/>
      <c r="Q9" s="204"/>
      <c r="R9" s="204"/>
      <c r="S9" s="204"/>
      <c r="T9" s="205"/>
    </row>
    <row r="10" spans="1:20" ht="30" customHeight="1" thickTop="1" thickBot="1" x14ac:dyDescent="0.25">
      <c r="A10" s="213" t="s">
        <v>71</v>
      </c>
      <c r="B10" s="214"/>
      <c r="C10" s="215"/>
      <c r="D10" s="299" t="s">
        <v>26</v>
      </c>
      <c r="E10" s="300"/>
      <c r="F10" s="300"/>
      <c r="G10" s="300"/>
      <c r="H10" s="300"/>
      <c r="I10" s="300"/>
      <c r="J10" s="301"/>
      <c r="K10" s="203"/>
      <c r="L10" s="204"/>
      <c r="M10" s="204"/>
      <c r="N10" s="204"/>
      <c r="O10" s="204"/>
      <c r="P10" s="204"/>
      <c r="Q10" s="204"/>
      <c r="R10" s="204"/>
      <c r="S10" s="204"/>
      <c r="T10" s="205"/>
    </row>
    <row r="11" spans="1:20" ht="30" customHeight="1" thickTop="1" thickBot="1" x14ac:dyDescent="0.25">
      <c r="A11" s="217" t="s">
        <v>28</v>
      </c>
      <c r="B11" s="218"/>
      <c r="C11" s="219"/>
      <c r="D11" s="299" t="s">
        <v>44</v>
      </c>
      <c r="E11" s="300"/>
      <c r="F11" s="300"/>
      <c r="G11" s="300"/>
      <c r="H11" s="300"/>
      <c r="I11" s="300"/>
      <c r="J11" s="301"/>
      <c r="K11" s="203"/>
      <c r="L11" s="204"/>
      <c r="M11" s="204"/>
      <c r="N11" s="204"/>
      <c r="O11" s="204"/>
      <c r="P11" s="204"/>
      <c r="Q11" s="204"/>
      <c r="R11" s="204"/>
      <c r="S11" s="204"/>
      <c r="T11" s="205"/>
    </row>
    <row r="12" spans="1:20" ht="30" customHeight="1" thickTop="1" thickBot="1" x14ac:dyDescent="0.25">
      <c r="A12" s="220" t="s">
        <v>76</v>
      </c>
      <c r="B12" s="221"/>
      <c r="C12" s="222"/>
      <c r="D12" s="302" t="s">
        <v>78</v>
      </c>
      <c r="E12" s="303"/>
      <c r="F12" s="303"/>
      <c r="G12" s="303"/>
      <c r="H12" s="303"/>
      <c r="I12" s="303"/>
      <c r="J12" s="304"/>
      <c r="K12" s="203"/>
      <c r="L12" s="204"/>
      <c r="M12" s="204"/>
      <c r="N12" s="204"/>
      <c r="O12" s="204"/>
      <c r="P12" s="204"/>
      <c r="Q12" s="204"/>
      <c r="R12" s="204"/>
      <c r="S12" s="204"/>
      <c r="T12" s="205"/>
    </row>
    <row r="13" spans="1:20" ht="50.1" customHeight="1" thickTop="1" thickBot="1" x14ac:dyDescent="0.25">
      <c r="A13" s="231" t="s">
        <v>74</v>
      </c>
      <c r="B13" s="232"/>
      <c r="C13" s="233"/>
      <c r="D13" s="302" t="s">
        <v>91</v>
      </c>
      <c r="E13" s="303"/>
      <c r="F13" s="303"/>
      <c r="G13" s="303"/>
      <c r="H13" s="303"/>
      <c r="I13" s="303"/>
      <c r="J13" s="304"/>
      <c r="K13" s="206"/>
      <c r="L13" s="207"/>
      <c r="M13" s="207"/>
      <c r="N13" s="207"/>
      <c r="O13" s="207"/>
      <c r="P13" s="207"/>
      <c r="Q13" s="207"/>
      <c r="R13" s="207"/>
      <c r="S13" s="207"/>
      <c r="T13" s="208"/>
    </row>
    <row r="14" spans="1:20" ht="15.75" thickTop="1" thickBot="1" x14ac:dyDescent="0.25">
      <c r="A14" s="293"/>
      <c r="B14" s="294"/>
      <c r="C14" s="294"/>
      <c r="D14" s="294"/>
      <c r="E14" s="294"/>
      <c r="F14" s="294"/>
      <c r="G14" s="294"/>
      <c r="H14" s="294"/>
      <c r="I14" s="294"/>
      <c r="J14" s="294"/>
      <c r="K14" s="294"/>
      <c r="L14" s="294"/>
      <c r="M14" s="294"/>
      <c r="N14" s="294"/>
      <c r="O14" s="294"/>
      <c r="P14" s="294"/>
      <c r="Q14" s="294"/>
      <c r="R14" s="294"/>
      <c r="S14" s="294"/>
      <c r="T14" s="295"/>
    </row>
    <row r="15" spans="1:20" ht="30" customHeight="1" thickTop="1" thickBot="1" x14ac:dyDescent="0.25">
      <c r="A15" s="287" t="s">
        <v>8</v>
      </c>
      <c r="B15" s="288"/>
      <c r="C15" s="288"/>
      <c r="D15" s="288"/>
      <c r="E15" s="288"/>
      <c r="F15" s="288"/>
      <c r="G15" s="288"/>
      <c r="H15" s="288"/>
      <c r="I15" s="288"/>
      <c r="J15" s="289"/>
      <c r="K15" s="290" t="s">
        <v>27</v>
      </c>
      <c r="L15" s="291"/>
      <c r="M15" s="291"/>
      <c r="N15" s="291"/>
      <c r="O15" s="291"/>
      <c r="P15" s="291"/>
      <c r="Q15" s="291"/>
      <c r="R15" s="291"/>
      <c r="S15" s="291"/>
      <c r="T15" s="292"/>
    </row>
    <row r="16" spans="1:20" ht="135.94999999999999" customHeight="1" thickTop="1" thickBot="1" x14ac:dyDescent="0.25">
      <c r="A16" s="278" t="s">
        <v>10</v>
      </c>
      <c r="B16" s="279"/>
      <c r="C16" s="278" t="str">
        <f>D8</f>
        <v>Análisis realizados a los resultados de implementación en la intervención a los peligros</v>
      </c>
      <c r="D16" s="279"/>
      <c r="E16" s="278" t="str">
        <f>D9</f>
        <v>Nº de revisiones realizadas a los controles de peligros</v>
      </c>
      <c r="F16" s="279"/>
      <c r="G16" s="280" t="s">
        <v>11</v>
      </c>
      <c r="H16" s="281"/>
      <c r="I16" s="280" t="s">
        <v>12</v>
      </c>
      <c r="J16" s="281"/>
      <c r="K16" s="270"/>
      <c r="L16" s="271"/>
      <c r="M16" s="271"/>
      <c r="N16" s="271"/>
      <c r="O16" s="271"/>
      <c r="P16" s="271"/>
      <c r="Q16" s="271"/>
      <c r="R16" s="271"/>
      <c r="S16" s="271"/>
      <c r="T16" s="272"/>
    </row>
    <row r="17" spans="1:20" ht="27.75" customHeight="1" thickTop="1" thickBot="1" x14ac:dyDescent="0.25">
      <c r="A17" s="255">
        <v>2017</v>
      </c>
      <c r="B17" s="256"/>
      <c r="C17" s="350">
        <v>4</v>
      </c>
      <c r="D17" s="351"/>
      <c r="E17" s="350">
        <v>4</v>
      </c>
      <c r="F17" s="351"/>
      <c r="G17" s="259">
        <f>C17/E17</f>
        <v>1</v>
      </c>
      <c r="H17" s="260"/>
      <c r="I17" s="261">
        <v>0.8</v>
      </c>
      <c r="J17" s="262"/>
      <c r="K17" s="271"/>
      <c r="L17" s="271"/>
      <c r="M17" s="271"/>
      <c r="N17" s="271"/>
      <c r="O17" s="271"/>
      <c r="P17" s="271"/>
      <c r="Q17" s="271"/>
      <c r="R17" s="271"/>
      <c r="S17" s="271"/>
      <c r="T17" s="272"/>
    </row>
    <row r="18" spans="1:20" ht="27.75" customHeight="1" thickTop="1" thickBot="1" x14ac:dyDescent="0.25">
      <c r="A18" s="255">
        <v>2018</v>
      </c>
      <c r="B18" s="256"/>
      <c r="C18" s="276">
        <v>5</v>
      </c>
      <c r="D18" s="277"/>
      <c r="E18" s="276">
        <v>16</v>
      </c>
      <c r="F18" s="277"/>
      <c r="G18" s="259">
        <f t="shared" ref="G18:G22" si="0">C18/E18</f>
        <v>0.3125</v>
      </c>
      <c r="H18" s="260"/>
      <c r="I18" s="261">
        <v>0.85</v>
      </c>
      <c r="J18" s="262"/>
      <c r="K18" s="271"/>
      <c r="L18" s="271"/>
      <c r="M18" s="271"/>
      <c r="N18" s="271"/>
      <c r="O18" s="271"/>
      <c r="P18" s="271"/>
      <c r="Q18" s="271"/>
      <c r="R18" s="271"/>
      <c r="S18" s="271"/>
      <c r="T18" s="272"/>
    </row>
    <row r="19" spans="1:20" ht="27.75" customHeight="1" thickTop="1" thickBot="1" x14ac:dyDescent="0.25">
      <c r="A19" s="255">
        <v>2019</v>
      </c>
      <c r="B19" s="256"/>
      <c r="C19" s="257"/>
      <c r="D19" s="258"/>
      <c r="E19" s="255"/>
      <c r="F19" s="256"/>
      <c r="G19" s="259" t="e">
        <f t="shared" si="0"/>
        <v>#DIV/0!</v>
      </c>
      <c r="H19" s="260"/>
      <c r="I19" s="261">
        <v>0.9</v>
      </c>
      <c r="J19" s="262"/>
      <c r="K19" s="271"/>
      <c r="L19" s="271"/>
      <c r="M19" s="271"/>
      <c r="N19" s="271"/>
      <c r="O19" s="271"/>
      <c r="P19" s="271"/>
      <c r="Q19" s="271"/>
      <c r="R19" s="271"/>
      <c r="S19" s="271"/>
      <c r="T19" s="272"/>
    </row>
    <row r="20" spans="1:20" ht="27.75" customHeight="1" thickTop="1" thickBot="1" x14ac:dyDescent="0.25">
      <c r="A20" s="255">
        <v>2020</v>
      </c>
      <c r="B20" s="256"/>
      <c r="C20" s="257"/>
      <c r="D20" s="258"/>
      <c r="E20" s="255"/>
      <c r="F20" s="256"/>
      <c r="G20" s="259" t="e">
        <f t="shared" si="0"/>
        <v>#DIV/0!</v>
      </c>
      <c r="H20" s="260"/>
      <c r="I20" s="261">
        <v>0.95</v>
      </c>
      <c r="J20" s="262"/>
      <c r="K20" s="271"/>
      <c r="L20" s="271"/>
      <c r="M20" s="271"/>
      <c r="N20" s="271"/>
      <c r="O20" s="271"/>
      <c r="P20" s="271"/>
      <c r="Q20" s="271"/>
      <c r="R20" s="271"/>
      <c r="S20" s="271"/>
      <c r="T20" s="272"/>
    </row>
    <row r="21" spans="1:20" ht="27.75" customHeight="1" thickTop="1" thickBot="1" x14ac:dyDescent="0.25">
      <c r="A21" s="255">
        <v>2021</v>
      </c>
      <c r="B21" s="256"/>
      <c r="C21" s="257"/>
      <c r="D21" s="258"/>
      <c r="E21" s="255"/>
      <c r="F21" s="256"/>
      <c r="G21" s="259" t="e">
        <f t="shared" si="0"/>
        <v>#DIV/0!</v>
      </c>
      <c r="H21" s="260"/>
      <c r="I21" s="261">
        <v>1</v>
      </c>
      <c r="J21" s="262"/>
      <c r="K21" s="271"/>
      <c r="L21" s="271"/>
      <c r="M21" s="271"/>
      <c r="N21" s="271"/>
      <c r="O21" s="271"/>
      <c r="P21" s="271"/>
      <c r="Q21" s="271"/>
      <c r="R21" s="271"/>
      <c r="S21" s="271"/>
      <c r="T21" s="272"/>
    </row>
    <row r="22" spans="1:20" ht="27.75" customHeight="1" thickTop="1" thickBot="1" x14ac:dyDescent="0.25">
      <c r="A22" s="255">
        <v>2022</v>
      </c>
      <c r="B22" s="256"/>
      <c r="C22" s="257"/>
      <c r="D22" s="258"/>
      <c r="E22" s="255"/>
      <c r="F22" s="256"/>
      <c r="G22" s="259" t="e">
        <f t="shared" si="0"/>
        <v>#DIV/0!</v>
      </c>
      <c r="H22" s="260"/>
      <c r="I22" s="261">
        <v>1</v>
      </c>
      <c r="J22" s="262"/>
      <c r="K22" s="271"/>
      <c r="L22" s="271"/>
      <c r="M22" s="271"/>
      <c r="N22" s="271"/>
      <c r="O22" s="271"/>
      <c r="P22" s="271"/>
      <c r="Q22" s="271"/>
      <c r="R22" s="271"/>
      <c r="S22" s="271"/>
      <c r="T22" s="272"/>
    </row>
    <row r="23" spans="1:20" ht="21.75" thickTop="1" thickBot="1" x14ac:dyDescent="0.35">
      <c r="A23" s="263"/>
      <c r="B23" s="264"/>
      <c r="C23" s="264"/>
      <c r="D23" s="264"/>
      <c r="E23" s="264"/>
      <c r="F23" s="264"/>
      <c r="G23" s="264"/>
      <c r="H23" s="264"/>
      <c r="I23" s="264"/>
      <c r="J23" s="265"/>
      <c r="K23" s="273"/>
      <c r="L23" s="274"/>
      <c r="M23" s="274"/>
      <c r="N23" s="274"/>
      <c r="O23" s="274"/>
      <c r="P23" s="274"/>
      <c r="Q23" s="274"/>
      <c r="R23" s="274"/>
      <c r="S23" s="274"/>
      <c r="T23" s="275"/>
    </row>
    <row r="24" spans="1:20" ht="15" thickTop="1" x14ac:dyDescent="0.2"/>
  </sheetData>
  <mergeCells count="63">
    <mergeCell ref="A1:C2"/>
    <mergeCell ref="A4:J4"/>
    <mergeCell ref="D1:P2"/>
    <mergeCell ref="Q1:T1"/>
    <mergeCell ref="Q2:T2"/>
    <mergeCell ref="K4:T4"/>
    <mergeCell ref="A3:T3"/>
    <mergeCell ref="A8:C9"/>
    <mergeCell ref="D8:I8"/>
    <mergeCell ref="D9:I9"/>
    <mergeCell ref="A13:C13"/>
    <mergeCell ref="D13:J13"/>
    <mergeCell ref="A15:J15"/>
    <mergeCell ref="K15:T15"/>
    <mergeCell ref="A14:T14"/>
    <mergeCell ref="K5:T13"/>
    <mergeCell ref="A10:C10"/>
    <mergeCell ref="D10:J10"/>
    <mergeCell ref="A11:C11"/>
    <mergeCell ref="D11:J11"/>
    <mergeCell ref="A12:C12"/>
    <mergeCell ref="D12:J12"/>
    <mergeCell ref="A5:C5"/>
    <mergeCell ref="D5:J5"/>
    <mergeCell ref="A6:C7"/>
    <mergeCell ref="D6:J7"/>
    <mergeCell ref="K16:T23"/>
    <mergeCell ref="A17:B17"/>
    <mergeCell ref="C17:D17"/>
    <mergeCell ref="E17:F17"/>
    <mergeCell ref="G17:H17"/>
    <mergeCell ref="I17:J17"/>
    <mergeCell ref="A18:B18"/>
    <mergeCell ref="C18:D18"/>
    <mergeCell ref="E18:F18"/>
    <mergeCell ref="G18:H18"/>
    <mergeCell ref="A16:B16"/>
    <mergeCell ref="C16:D16"/>
    <mergeCell ref="E16:F16"/>
    <mergeCell ref="G16:H16"/>
    <mergeCell ref="I16:J16"/>
    <mergeCell ref="I18:J18"/>
    <mergeCell ref="A19:B19"/>
    <mergeCell ref="C19:D19"/>
    <mergeCell ref="E19:F19"/>
    <mergeCell ref="G19:H19"/>
    <mergeCell ref="I19:J19"/>
    <mergeCell ref="A23:J23"/>
    <mergeCell ref="A20:B20"/>
    <mergeCell ref="C20:D20"/>
    <mergeCell ref="E20:F20"/>
    <mergeCell ref="G20:H20"/>
    <mergeCell ref="I20:J20"/>
    <mergeCell ref="A21:B21"/>
    <mergeCell ref="C21:D21"/>
    <mergeCell ref="E21:F21"/>
    <mergeCell ref="G21:H21"/>
    <mergeCell ref="I21:J21"/>
    <mergeCell ref="A22:B22"/>
    <mergeCell ref="C22:D22"/>
    <mergeCell ref="E22:F22"/>
    <mergeCell ref="G22:H22"/>
    <mergeCell ref="I22:J22"/>
  </mergeCells>
  <conditionalFormatting sqref="G17:H17">
    <cfRule type="cellIs" dxfId="97" priority="11" operator="lessThan">
      <formula>0.8</formula>
    </cfRule>
    <cfRule type="cellIs" dxfId="96" priority="12" operator="greaterThan">
      <formula>0.79</formula>
    </cfRule>
  </conditionalFormatting>
  <conditionalFormatting sqref="G18:H18">
    <cfRule type="cellIs" dxfId="95" priority="9" operator="lessThan">
      <formula>0.85</formula>
    </cfRule>
    <cfRule type="cellIs" dxfId="94" priority="10" operator="greaterThan">
      <formula>0.84</formula>
    </cfRule>
  </conditionalFormatting>
  <conditionalFormatting sqref="G19:H19">
    <cfRule type="cellIs" dxfId="93" priority="7" operator="lessThan">
      <formula>0.9</formula>
    </cfRule>
    <cfRule type="cellIs" dxfId="92" priority="8" operator="greaterThan">
      <formula>0.89</formula>
    </cfRule>
  </conditionalFormatting>
  <conditionalFormatting sqref="G20:H20">
    <cfRule type="cellIs" dxfId="91" priority="5" operator="lessThan">
      <formula>0.95</formula>
    </cfRule>
    <cfRule type="cellIs" dxfId="90" priority="6" operator="greaterThan">
      <formula>0.94</formula>
    </cfRule>
  </conditionalFormatting>
  <conditionalFormatting sqref="G21:H21">
    <cfRule type="cellIs" dxfId="89" priority="3" operator="lessThan">
      <formula>1</formula>
    </cfRule>
    <cfRule type="cellIs" dxfId="88" priority="4" operator="greaterThan">
      <formula>0.99</formula>
    </cfRule>
  </conditionalFormatting>
  <conditionalFormatting sqref="G22:H22">
    <cfRule type="cellIs" dxfId="87" priority="1" operator="lessThan">
      <formula>1</formula>
    </cfRule>
    <cfRule type="cellIs" dxfId="86" priority="2" operator="greaterThan">
      <formula>0.99</formula>
    </cfRule>
  </conditionalFormatting>
  <pageMargins left="0.25" right="0.25" top="0.75" bottom="0.75" header="0.3" footer="0.3"/>
  <pageSetup paperSize="9"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theme="9" tint="-0.249977111117893"/>
  </sheetPr>
  <dimension ref="A1:T24"/>
  <sheetViews>
    <sheetView topLeftCell="H1" zoomScale="60" zoomScaleNormal="60" zoomScalePageLayoutView="75" workbookViewId="0">
      <selection activeCell="Q1" sqref="Q1:T1"/>
    </sheetView>
  </sheetViews>
  <sheetFormatPr baseColWidth="10" defaultRowHeight="14.25" x14ac:dyDescent="0.2"/>
  <cols>
    <col min="1" max="3" width="18.85546875" style="26" customWidth="1"/>
    <col min="4" max="10" width="14.85546875" style="26" customWidth="1"/>
    <col min="11" max="11" width="5.42578125" style="26" customWidth="1"/>
    <col min="12" max="13" width="11.42578125" style="26"/>
    <col min="14" max="14" width="11.42578125" style="26" customWidth="1"/>
    <col min="15" max="15" width="11.140625" style="26" customWidth="1"/>
    <col min="16" max="16" width="11.42578125" style="26" customWidth="1"/>
    <col min="17" max="16384" width="11.42578125" style="26"/>
  </cols>
  <sheetData>
    <row r="1" spans="1:20" ht="48.95" customHeight="1" thickTop="1" thickBot="1" x14ac:dyDescent="0.25">
      <c r="A1" s="311"/>
      <c r="B1" s="311"/>
      <c r="C1" s="311"/>
      <c r="D1" s="242" t="s">
        <v>70</v>
      </c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4"/>
      <c r="Q1" s="338" t="s">
        <v>221</v>
      </c>
      <c r="R1" s="339"/>
      <c r="S1" s="339"/>
      <c r="T1" s="340"/>
    </row>
    <row r="2" spans="1:20" ht="48.95" customHeight="1" thickTop="1" thickBot="1" x14ac:dyDescent="0.25">
      <c r="A2" s="312"/>
      <c r="B2" s="312"/>
      <c r="C2" s="312"/>
      <c r="D2" s="245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7"/>
      <c r="Q2" s="325" t="s">
        <v>220</v>
      </c>
      <c r="R2" s="326"/>
      <c r="S2" s="326"/>
      <c r="T2" s="327"/>
    </row>
    <row r="3" spans="1:20" ht="15" customHeight="1" thickTop="1" thickBot="1" x14ac:dyDescent="0.25">
      <c r="A3" s="409"/>
      <c r="B3" s="410"/>
      <c r="C3" s="410"/>
      <c r="D3" s="410"/>
      <c r="E3" s="410"/>
      <c r="F3" s="410"/>
      <c r="G3" s="410"/>
      <c r="H3" s="410"/>
      <c r="I3" s="410"/>
      <c r="J3" s="410"/>
      <c r="K3" s="410"/>
      <c r="L3" s="410"/>
      <c r="M3" s="410"/>
      <c r="N3" s="410"/>
      <c r="O3" s="410"/>
      <c r="P3" s="410"/>
      <c r="Q3" s="410"/>
      <c r="R3" s="410"/>
      <c r="S3" s="410"/>
      <c r="T3" s="411"/>
    </row>
    <row r="4" spans="1:20" ht="30" customHeight="1" thickTop="1" thickBot="1" x14ac:dyDescent="0.25">
      <c r="A4" s="313" t="s">
        <v>1</v>
      </c>
      <c r="B4" s="314"/>
      <c r="C4" s="314"/>
      <c r="D4" s="314"/>
      <c r="E4" s="314"/>
      <c r="F4" s="314"/>
      <c r="G4" s="314"/>
      <c r="H4" s="314"/>
      <c r="I4" s="314"/>
      <c r="J4" s="315"/>
      <c r="K4" s="316" t="s">
        <v>2</v>
      </c>
      <c r="L4" s="317"/>
      <c r="M4" s="317"/>
      <c r="N4" s="317"/>
      <c r="O4" s="317"/>
      <c r="P4" s="317"/>
      <c r="Q4" s="317"/>
      <c r="R4" s="317"/>
      <c r="S4" s="317"/>
      <c r="T4" s="318"/>
    </row>
    <row r="5" spans="1:20" ht="30" customHeight="1" thickTop="1" thickBot="1" x14ac:dyDescent="0.25">
      <c r="A5" s="213" t="s">
        <v>30</v>
      </c>
      <c r="B5" s="214"/>
      <c r="C5" s="223"/>
      <c r="D5" s="302" t="s">
        <v>170</v>
      </c>
      <c r="E5" s="303"/>
      <c r="F5" s="303"/>
      <c r="G5" s="303"/>
      <c r="H5" s="303"/>
      <c r="I5" s="303"/>
      <c r="J5" s="304"/>
      <c r="K5" s="200"/>
      <c r="L5" s="201"/>
      <c r="M5" s="201"/>
      <c r="N5" s="201"/>
      <c r="O5" s="201"/>
      <c r="P5" s="201"/>
      <c r="Q5" s="201"/>
      <c r="R5" s="201"/>
      <c r="S5" s="201"/>
      <c r="T5" s="202"/>
    </row>
    <row r="6" spans="1:20" ht="15" customHeight="1" thickTop="1" x14ac:dyDescent="0.2">
      <c r="A6" s="224" t="s">
        <v>77</v>
      </c>
      <c r="B6" s="225"/>
      <c r="C6" s="226"/>
      <c r="D6" s="305" t="s">
        <v>29</v>
      </c>
      <c r="E6" s="306"/>
      <c r="F6" s="306"/>
      <c r="G6" s="306"/>
      <c r="H6" s="306"/>
      <c r="I6" s="306"/>
      <c r="J6" s="307"/>
      <c r="K6" s="203"/>
      <c r="L6" s="204"/>
      <c r="M6" s="204"/>
      <c r="N6" s="204"/>
      <c r="O6" s="204"/>
      <c r="P6" s="204"/>
      <c r="Q6" s="204"/>
      <c r="R6" s="204"/>
      <c r="S6" s="204"/>
      <c r="T6" s="205"/>
    </row>
    <row r="7" spans="1:20" ht="15" customHeight="1" thickBot="1" x14ac:dyDescent="0.25">
      <c r="A7" s="227"/>
      <c r="B7" s="228"/>
      <c r="C7" s="229"/>
      <c r="D7" s="308"/>
      <c r="E7" s="309"/>
      <c r="F7" s="309"/>
      <c r="G7" s="309"/>
      <c r="H7" s="309"/>
      <c r="I7" s="309"/>
      <c r="J7" s="310"/>
      <c r="K7" s="203"/>
      <c r="L7" s="204"/>
      <c r="M7" s="204"/>
      <c r="N7" s="204"/>
      <c r="O7" s="204"/>
      <c r="P7" s="204"/>
      <c r="Q7" s="204"/>
      <c r="R7" s="204"/>
      <c r="S7" s="204"/>
      <c r="T7" s="205"/>
    </row>
    <row r="8" spans="1:20" ht="42.95" customHeight="1" thickTop="1" x14ac:dyDescent="0.3">
      <c r="A8" s="224" t="s">
        <v>73</v>
      </c>
      <c r="B8" s="225"/>
      <c r="C8" s="226"/>
      <c r="D8" s="348" t="s">
        <v>41</v>
      </c>
      <c r="E8" s="349"/>
      <c r="F8" s="349"/>
      <c r="G8" s="349"/>
      <c r="H8" s="349"/>
      <c r="I8" s="352" t="s">
        <v>80</v>
      </c>
      <c r="J8" s="353"/>
      <c r="K8" s="203"/>
      <c r="L8" s="204"/>
      <c r="M8" s="204"/>
      <c r="N8" s="204"/>
      <c r="O8" s="204"/>
      <c r="P8" s="204"/>
      <c r="Q8" s="204"/>
      <c r="R8" s="204"/>
      <c r="S8" s="204"/>
      <c r="T8" s="205"/>
    </row>
    <row r="9" spans="1:20" ht="42.95" customHeight="1" thickBot="1" x14ac:dyDescent="0.25">
      <c r="A9" s="227"/>
      <c r="B9" s="228"/>
      <c r="C9" s="229"/>
      <c r="D9" s="330" t="s">
        <v>42</v>
      </c>
      <c r="E9" s="331"/>
      <c r="F9" s="331"/>
      <c r="G9" s="331"/>
      <c r="H9" s="331"/>
      <c r="I9" s="362"/>
      <c r="J9" s="363"/>
      <c r="K9" s="203"/>
      <c r="L9" s="204"/>
      <c r="M9" s="204"/>
      <c r="N9" s="204"/>
      <c r="O9" s="204"/>
      <c r="P9" s="204"/>
      <c r="Q9" s="204"/>
      <c r="R9" s="204"/>
      <c r="S9" s="204"/>
      <c r="T9" s="205"/>
    </row>
    <row r="10" spans="1:20" ht="30" customHeight="1" thickTop="1" thickBot="1" x14ac:dyDescent="0.25">
      <c r="A10" s="213" t="s">
        <v>71</v>
      </c>
      <c r="B10" s="214"/>
      <c r="C10" s="215"/>
      <c r="D10" s="299" t="s">
        <v>26</v>
      </c>
      <c r="E10" s="300"/>
      <c r="F10" s="300"/>
      <c r="G10" s="300"/>
      <c r="H10" s="300"/>
      <c r="I10" s="300"/>
      <c r="J10" s="301"/>
      <c r="K10" s="203"/>
      <c r="L10" s="204"/>
      <c r="M10" s="204"/>
      <c r="N10" s="204"/>
      <c r="O10" s="204"/>
      <c r="P10" s="204"/>
      <c r="Q10" s="204"/>
      <c r="R10" s="204"/>
      <c r="S10" s="204"/>
      <c r="T10" s="205"/>
    </row>
    <row r="11" spans="1:20" ht="30" customHeight="1" thickTop="1" thickBot="1" x14ac:dyDescent="0.25">
      <c r="A11" s="217" t="s">
        <v>28</v>
      </c>
      <c r="B11" s="218"/>
      <c r="C11" s="219"/>
      <c r="D11" s="359" t="s">
        <v>96</v>
      </c>
      <c r="E11" s="360"/>
      <c r="F11" s="360"/>
      <c r="G11" s="360"/>
      <c r="H11" s="360"/>
      <c r="I11" s="360"/>
      <c r="J11" s="361"/>
      <c r="K11" s="203"/>
      <c r="L11" s="204"/>
      <c r="M11" s="204"/>
      <c r="N11" s="204"/>
      <c r="O11" s="204"/>
      <c r="P11" s="204"/>
      <c r="Q11" s="204"/>
      <c r="R11" s="204"/>
      <c r="S11" s="204"/>
      <c r="T11" s="205"/>
    </row>
    <row r="12" spans="1:20" ht="30" customHeight="1" thickTop="1" thickBot="1" x14ac:dyDescent="0.25">
      <c r="A12" s="220" t="s">
        <v>76</v>
      </c>
      <c r="B12" s="221"/>
      <c r="C12" s="222"/>
      <c r="D12" s="302" t="s">
        <v>78</v>
      </c>
      <c r="E12" s="303"/>
      <c r="F12" s="303"/>
      <c r="G12" s="303"/>
      <c r="H12" s="303"/>
      <c r="I12" s="303"/>
      <c r="J12" s="304"/>
      <c r="K12" s="203"/>
      <c r="L12" s="204"/>
      <c r="M12" s="204"/>
      <c r="N12" s="204"/>
      <c r="O12" s="204"/>
      <c r="P12" s="204"/>
      <c r="Q12" s="204"/>
      <c r="R12" s="204"/>
      <c r="S12" s="204"/>
      <c r="T12" s="205"/>
    </row>
    <row r="13" spans="1:20" ht="50.1" customHeight="1" thickTop="1" thickBot="1" x14ac:dyDescent="0.25">
      <c r="A13" s="231" t="s">
        <v>74</v>
      </c>
      <c r="B13" s="232"/>
      <c r="C13" s="233"/>
      <c r="D13" s="302" t="s">
        <v>93</v>
      </c>
      <c r="E13" s="303"/>
      <c r="F13" s="303"/>
      <c r="G13" s="303"/>
      <c r="H13" s="303"/>
      <c r="I13" s="303"/>
      <c r="J13" s="304"/>
      <c r="K13" s="206"/>
      <c r="L13" s="207"/>
      <c r="M13" s="207"/>
      <c r="N13" s="207"/>
      <c r="O13" s="207"/>
      <c r="P13" s="207"/>
      <c r="Q13" s="207"/>
      <c r="R13" s="207"/>
      <c r="S13" s="207"/>
      <c r="T13" s="208"/>
    </row>
    <row r="14" spans="1:20" ht="15.75" thickTop="1" thickBot="1" x14ac:dyDescent="0.25">
      <c r="A14" s="293"/>
      <c r="B14" s="294"/>
      <c r="C14" s="294"/>
      <c r="D14" s="294"/>
      <c r="E14" s="294"/>
      <c r="F14" s="294"/>
      <c r="G14" s="294"/>
      <c r="H14" s="294"/>
      <c r="I14" s="294"/>
      <c r="J14" s="294"/>
      <c r="K14" s="294"/>
      <c r="L14" s="294"/>
      <c r="M14" s="294"/>
      <c r="N14" s="294"/>
      <c r="O14" s="294"/>
      <c r="P14" s="294"/>
      <c r="Q14" s="294"/>
      <c r="R14" s="294"/>
      <c r="S14" s="294"/>
      <c r="T14" s="295"/>
    </row>
    <row r="15" spans="1:20" ht="30" customHeight="1" thickTop="1" thickBot="1" x14ac:dyDescent="0.25">
      <c r="A15" s="287" t="s">
        <v>8</v>
      </c>
      <c r="B15" s="288"/>
      <c r="C15" s="288"/>
      <c r="D15" s="288"/>
      <c r="E15" s="288"/>
      <c r="F15" s="288"/>
      <c r="G15" s="288"/>
      <c r="H15" s="288"/>
      <c r="I15" s="288"/>
      <c r="J15" s="289"/>
      <c r="K15" s="290" t="s">
        <v>27</v>
      </c>
      <c r="L15" s="291"/>
      <c r="M15" s="291"/>
      <c r="N15" s="291"/>
      <c r="O15" s="291"/>
      <c r="P15" s="291"/>
      <c r="Q15" s="291"/>
      <c r="R15" s="291"/>
      <c r="S15" s="291"/>
      <c r="T15" s="292"/>
    </row>
    <row r="16" spans="1:20" ht="135.94999999999999" customHeight="1" thickTop="1" thickBot="1" x14ac:dyDescent="0.25">
      <c r="A16" s="278" t="s">
        <v>10</v>
      </c>
      <c r="B16" s="279"/>
      <c r="C16" s="278" t="str">
        <f>D8</f>
        <v>Nº de mediciones ambientales realizadas</v>
      </c>
      <c r="D16" s="279"/>
      <c r="E16" s="278" t="str">
        <f>D9</f>
        <v>Nº de mediciones ambientales programadas</v>
      </c>
      <c r="F16" s="279"/>
      <c r="G16" s="280" t="s">
        <v>11</v>
      </c>
      <c r="H16" s="281"/>
      <c r="I16" s="280" t="s">
        <v>12</v>
      </c>
      <c r="J16" s="281"/>
      <c r="K16" s="270" t="s">
        <v>213</v>
      </c>
      <c r="L16" s="271"/>
      <c r="M16" s="271"/>
      <c r="N16" s="271"/>
      <c r="O16" s="271"/>
      <c r="P16" s="271"/>
      <c r="Q16" s="271"/>
      <c r="R16" s="271"/>
      <c r="S16" s="271"/>
      <c r="T16" s="272"/>
    </row>
    <row r="17" spans="1:20" ht="27.75" customHeight="1" thickTop="1" thickBot="1" x14ac:dyDescent="0.25">
      <c r="A17" s="255">
        <v>2017</v>
      </c>
      <c r="B17" s="256"/>
      <c r="C17" s="276">
        <v>1</v>
      </c>
      <c r="D17" s="277"/>
      <c r="E17" s="276">
        <v>1</v>
      </c>
      <c r="F17" s="277"/>
      <c r="G17" s="259">
        <f>C17/E17</f>
        <v>1</v>
      </c>
      <c r="H17" s="260"/>
      <c r="I17" s="261">
        <v>0.8</v>
      </c>
      <c r="J17" s="262"/>
      <c r="K17" s="271"/>
      <c r="L17" s="271"/>
      <c r="M17" s="271"/>
      <c r="N17" s="271"/>
      <c r="O17" s="271"/>
      <c r="P17" s="271"/>
      <c r="Q17" s="271"/>
      <c r="R17" s="271"/>
      <c r="S17" s="271"/>
      <c r="T17" s="272"/>
    </row>
    <row r="18" spans="1:20" ht="27.75" customHeight="1" thickTop="1" thickBot="1" x14ac:dyDescent="0.25">
      <c r="A18" s="255">
        <v>2018</v>
      </c>
      <c r="B18" s="256"/>
      <c r="C18" s="276">
        <v>1</v>
      </c>
      <c r="D18" s="277"/>
      <c r="E18" s="276">
        <v>1</v>
      </c>
      <c r="F18" s="277"/>
      <c r="G18" s="259">
        <f t="shared" ref="G18:G22" si="0">C18/E18</f>
        <v>1</v>
      </c>
      <c r="H18" s="260"/>
      <c r="I18" s="261">
        <v>0.85</v>
      </c>
      <c r="J18" s="262"/>
      <c r="K18" s="271"/>
      <c r="L18" s="271"/>
      <c r="M18" s="271"/>
      <c r="N18" s="271"/>
      <c r="O18" s="271"/>
      <c r="P18" s="271"/>
      <c r="Q18" s="271"/>
      <c r="R18" s="271"/>
      <c r="S18" s="271"/>
      <c r="T18" s="272"/>
    </row>
    <row r="19" spans="1:20" ht="27.75" customHeight="1" thickTop="1" thickBot="1" x14ac:dyDescent="0.25">
      <c r="A19" s="255">
        <v>2019</v>
      </c>
      <c r="B19" s="256"/>
      <c r="C19" s="257">
        <v>1</v>
      </c>
      <c r="D19" s="258"/>
      <c r="E19" s="255">
        <v>1</v>
      </c>
      <c r="F19" s="256"/>
      <c r="G19" s="259">
        <f t="shared" si="0"/>
        <v>1</v>
      </c>
      <c r="H19" s="260"/>
      <c r="I19" s="261">
        <v>0.9</v>
      </c>
      <c r="J19" s="262"/>
      <c r="K19" s="271"/>
      <c r="L19" s="271"/>
      <c r="M19" s="271"/>
      <c r="N19" s="271"/>
      <c r="O19" s="271"/>
      <c r="P19" s="271"/>
      <c r="Q19" s="271"/>
      <c r="R19" s="271"/>
      <c r="S19" s="271"/>
      <c r="T19" s="272"/>
    </row>
    <row r="20" spans="1:20" ht="27.75" customHeight="1" thickTop="1" thickBot="1" x14ac:dyDescent="0.25">
      <c r="A20" s="255">
        <v>2020</v>
      </c>
      <c r="B20" s="256"/>
      <c r="C20" s="257"/>
      <c r="D20" s="258"/>
      <c r="E20" s="255"/>
      <c r="F20" s="256"/>
      <c r="G20" s="259" t="e">
        <f t="shared" si="0"/>
        <v>#DIV/0!</v>
      </c>
      <c r="H20" s="260"/>
      <c r="I20" s="261">
        <v>0.95</v>
      </c>
      <c r="J20" s="262"/>
      <c r="K20" s="271"/>
      <c r="L20" s="271"/>
      <c r="M20" s="271"/>
      <c r="N20" s="271"/>
      <c r="O20" s="271"/>
      <c r="P20" s="271"/>
      <c r="Q20" s="271"/>
      <c r="R20" s="271"/>
      <c r="S20" s="271"/>
      <c r="T20" s="272"/>
    </row>
    <row r="21" spans="1:20" ht="27.75" customHeight="1" thickTop="1" thickBot="1" x14ac:dyDescent="0.25">
      <c r="A21" s="255">
        <v>2021</v>
      </c>
      <c r="B21" s="256"/>
      <c r="C21" s="257"/>
      <c r="D21" s="258"/>
      <c r="E21" s="255"/>
      <c r="F21" s="256"/>
      <c r="G21" s="259" t="e">
        <f t="shared" si="0"/>
        <v>#DIV/0!</v>
      </c>
      <c r="H21" s="260"/>
      <c r="I21" s="261">
        <v>1</v>
      </c>
      <c r="J21" s="262"/>
      <c r="K21" s="271"/>
      <c r="L21" s="271"/>
      <c r="M21" s="271"/>
      <c r="N21" s="271"/>
      <c r="O21" s="271"/>
      <c r="P21" s="271"/>
      <c r="Q21" s="271"/>
      <c r="R21" s="271"/>
      <c r="S21" s="271"/>
      <c r="T21" s="272"/>
    </row>
    <row r="22" spans="1:20" ht="27.75" customHeight="1" thickTop="1" thickBot="1" x14ac:dyDescent="0.25">
      <c r="A22" s="255">
        <v>2022</v>
      </c>
      <c r="B22" s="256"/>
      <c r="C22" s="257"/>
      <c r="D22" s="258"/>
      <c r="E22" s="255"/>
      <c r="F22" s="256"/>
      <c r="G22" s="259" t="e">
        <f t="shared" si="0"/>
        <v>#DIV/0!</v>
      </c>
      <c r="H22" s="260"/>
      <c r="I22" s="261">
        <v>1</v>
      </c>
      <c r="J22" s="262"/>
      <c r="K22" s="271"/>
      <c r="L22" s="271"/>
      <c r="M22" s="271"/>
      <c r="N22" s="271"/>
      <c r="O22" s="271"/>
      <c r="P22" s="271"/>
      <c r="Q22" s="271"/>
      <c r="R22" s="271"/>
      <c r="S22" s="271"/>
      <c r="T22" s="272"/>
    </row>
    <row r="23" spans="1:20" ht="21.75" thickTop="1" thickBot="1" x14ac:dyDescent="0.35">
      <c r="A23" s="263"/>
      <c r="B23" s="264"/>
      <c r="C23" s="264"/>
      <c r="D23" s="264"/>
      <c r="E23" s="264"/>
      <c r="F23" s="264"/>
      <c r="G23" s="264"/>
      <c r="H23" s="264"/>
      <c r="I23" s="264"/>
      <c r="J23" s="265"/>
      <c r="K23" s="273"/>
      <c r="L23" s="274"/>
      <c r="M23" s="274"/>
      <c r="N23" s="274"/>
      <c r="O23" s="274"/>
      <c r="P23" s="274"/>
      <c r="Q23" s="274"/>
      <c r="R23" s="274"/>
      <c r="S23" s="274"/>
      <c r="T23" s="275"/>
    </row>
    <row r="24" spans="1:20" ht="15" thickTop="1" x14ac:dyDescent="0.2"/>
  </sheetData>
  <mergeCells count="65">
    <mergeCell ref="A1:C2"/>
    <mergeCell ref="A4:J4"/>
    <mergeCell ref="K4:T4"/>
    <mergeCell ref="A3:T3"/>
    <mergeCell ref="D1:P2"/>
    <mergeCell ref="Q1:T1"/>
    <mergeCell ref="Q2:T2"/>
    <mergeCell ref="A8:C9"/>
    <mergeCell ref="D8:H8"/>
    <mergeCell ref="D9:H9"/>
    <mergeCell ref="I8:J8"/>
    <mergeCell ref="I9:J9"/>
    <mergeCell ref="A13:C13"/>
    <mergeCell ref="D13:J13"/>
    <mergeCell ref="A15:J15"/>
    <mergeCell ref="K15:T15"/>
    <mergeCell ref="A14:T14"/>
    <mergeCell ref="K5:T13"/>
    <mergeCell ref="A10:C10"/>
    <mergeCell ref="D10:J10"/>
    <mergeCell ref="A11:C11"/>
    <mergeCell ref="D11:J11"/>
    <mergeCell ref="A12:C12"/>
    <mergeCell ref="D12:J12"/>
    <mergeCell ref="A5:C5"/>
    <mergeCell ref="D5:J5"/>
    <mergeCell ref="A6:C7"/>
    <mergeCell ref="D6:J7"/>
    <mergeCell ref="K16:T23"/>
    <mergeCell ref="A17:B17"/>
    <mergeCell ref="C17:D17"/>
    <mergeCell ref="E17:F17"/>
    <mergeCell ref="G17:H17"/>
    <mergeCell ref="I17:J17"/>
    <mergeCell ref="A18:B18"/>
    <mergeCell ref="C18:D18"/>
    <mergeCell ref="E18:F18"/>
    <mergeCell ref="G18:H18"/>
    <mergeCell ref="A16:B16"/>
    <mergeCell ref="C16:D16"/>
    <mergeCell ref="E16:F16"/>
    <mergeCell ref="G16:H16"/>
    <mergeCell ref="I16:J16"/>
    <mergeCell ref="I18:J18"/>
    <mergeCell ref="A19:B19"/>
    <mergeCell ref="C19:D19"/>
    <mergeCell ref="E19:F19"/>
    <mergeCell ref="G19:H19"/>
    <mergeCell ref="I19:J19"/>
    <mergeCell ref="A23:J23"/>
    <mergeCell ref="A20:B20"/>
    <mergeCell ref="C20:D20"/>
    <mergeCell ref="E20:F20"/>
    <mergeCell ref="G20:H20"/>
    <mergeCell ref="I20:J20"/>
    <mergeCell ref="A21:B21"/>
    <mergeCell ref="C21:D21"/>
    <mergeCell ref="E21:F21"/>
    <mergeCell ref="G21:H21"/>
    <mergeCell ref="I21:J21"/>
    <mergeCell ref="A22:B22"/>
    <mergeCell ref="C22:D22"/>
    <mergeCell ref="E22:F22"/>
    <mergeCell ref="G22:H22"/>
    <mergeCell ref="I22:J22"/>
  </mergeCells>
  <conditionalFormatting sqref="G17:H17">
    <cfRule type="cellIs" dxfId="85" priority="11" operator="lessThan">
      <formula>0.8</formula>
    </cfRule>
    <cfRule type="cellIs" dxfId="84" priority="12" operator="greaterThan">
      <formula>0.79</formula>
    </cfRule>
  </conditionalFormatting>
  <conditionalFormatting sqref="G18:H18">
    <cfRule type="cellIs" dxfId="83" priority="9" operator="lessThan">
      <formula>0.85</formula>
    </cfRule>
    <cfRule type="cellIs" dxfId="82" priority="10" operator="greaterThan">
      <formula>0.84</formula>
    </cfRule>
  </conditionalFormatting>
  <conditionalFormatting sqref="G19:H19">
    <cfRule type="cellIs" dxfId="81" priority="7" operator="lessThan">
      <formula>0.9</formula>
    </cfRule>
    <cfRule type="cellIs" dxfId="80" priority="8" operator="greaterThan">
      <formula>0.89</formula>
    </cfRule>
  </conditionalFormatting>
  <conditionalFormatting sqref="G20:H20">
    <cfRule type="cellIs" dxfId="79" priority="5" operator="lessThan">
      <formula>0.95</formula>
    </cfRule>
    <cfRule type="cellIs" dxfId="78" priority="6" operator="greaterThan">
      <formula>0.94</formula>
    </cfRule>
  </conditionalFormatting>
  <conditionalFormatting sqref="G21:H21">
    <cfRule type="cellIs" dxfId="77" priority="3" operator="lessThan">
      <formula>1</formula>
    </cfRule>
    <cfRule type="cellIs" dxfId="76" priority="4" operator="greaterThan">
      <formula>0.99</formula>
    </cfRule>
  </conditionalFormatting>
  <conditionalFormatting sqref="G22:H22">
    <cfRule type="cellIs" dxfId="75" priority="1" operator="lessThan">
      <formula>1</formula>
    </cfRule>
    <cfRule type="cellIs" dxfId="74" priority="2" operator="greaterThan">
      <formula>0.99</formula>
    </cfRule>
  </conditionalFormatting>
  <pageMargins left="0.25" right="0.25" top="0.75" bottom="0.75" header="0.3" footer="0.3"/>
  <pageSetup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92D050"/>
  </sheetPr>
  <dimension ref="B1:AO54"/>
  <sheetViews>
    <sheetView topLeftCell="L1" zoomScale="60" zoomScaleNormal="60" zoomScalePageLayoutView="75" workbookViewId="0">
      <selection activeCell="P1" sqref="P1:S1"/>
    </sheetView>
  </sheetViews>
  <sheetFormatPr baseColWidth="10" defaultRowHeight="14.25" x14ac:dyDescent="0.2"/>
  <cols>
    <col min="1" max="1" width="5.7109375" style="26" customWidth="1"/>
    <col min="2" max="2" width="23.7109375" style="26" customWidth="1"/>
    <col min="3" max="4" width="18.85546875" style="26" customWidth="1"/>
    <col min="5" max="5" width="17.7109375" style="26" customWidth="1"/>
    <col min="6" max="6" width="13.28515625" style="26" customWidth="1"/>
    <col min="7" max="7" width="13.140625" style="26" customWidth="1"/>
    <col min="8" max="9" width="13.85546875" style="26" customWidth="1"/>
    <col min="10" max="10" width="11.42578125" style="26"/>
    <col min="11" max="11" width="23" style="26" customWidth="1"/>
    <col min="12" max="12" width="25" style="26" customWidth="1"/>
    <col min="13" max="13" width="27.7109375" style="26" customWidth="1"/>
    <col min="14" max="14" width="27.5703125" style="26" customWidth="1"/>
    <col min="15" max="16" width="14.28515625" style="26" customWidth="1"/>
    <col min="17" max="17" width="11.42578125" style="26" customWidth="1"/>
    <col min="18" max="23" width="11.42578125" style="26"/>
    <col min="24" max="24" width="11.42578125" style="26" customWidth="1"/>
    <col min="25" max="25" width="3.28515625" style="26" customWidth="1"/>
    <col min="26" max="36" width="11.42578125" style="26"/>
    <col min="37" max="37" width="14.5703125" style="26" customWidth="1"/>
    <col min="38" max="16384" width="11.42578125" style="26"/>
  </cols>
  <sheetData>
    <row r="1" spans="2:37" ht="48.95" customHeight="1" thickTop="1" thickBot="1" x14ac:dyDescent="0.25">
      <c r="B1" s="311"/>
      <c r="C1" s="311"/>
      <c r="D1" s="311"/>
      <c r="E1" s="403" t="s">
        <v>70</v>
      </c>
      <c r="F1" s="404"/>
      <c r="G1" s="404"/>
      <c r="H1" s="404"/>
      <c r="I1" s="404"/>
      <c r="J1" s="404"/>
      <c r="K1" s="404"/>
      <c r="L1" s="404"/>
      <c r="M1" s="404"/>
      <c r="N1" s="404"/>
      <c r="O1" s="405"/>
      <c r="P1" s="338" t="s">
        <v>221</v>
      </c>
      <c r="Q1" s="339"/>
      <c r="R1" s="339"/>
      <c r="S1" s="340"/>
      <c r="U1" s="33"/>
      <c r="V1" s="34"/>
      <c r="W1" s="35"/>
      <c r="X1" s="35"/>
      <c r="Y1" s="36"/>
      <c r="Z1" s="36"/>
      <c r="AA1" s="36"/>
      <c r="AB1" s="36"/>
      <c r="AC1" s="36"/>
      <c r="AD1" s="36"/>
      <c r="AE1" s="36"/>
      <c r="AF1" s="36"/>
      <c r="AG1" s="35"/>
      <c r="AH1" s="35"/>
      <c r="AI1" s="33"/>
      <c r="AJ1" s="33"/>
      <c r="AK1" s="37"/>
    </row>
    <row r="2" spans="2:37" ht="39.950000000000003" customHeight="1" thickTop="1" thickBot="1" x14ac:dyDescent="0.25">
      <c r="B2" s="312"/>
      <c r="C2" s="312"/>
      <c r="D2" s="312"/>
      <c r="E2" s="406"/>
      <c r="F2" s="407"/>
      <c r="G2" s="407"/>
      <c r="H2" s="407"/>
      <c r="I2" s="407"/>
      <c r="J2" s="407"/>
      <c r="K2" s="407"/>
      <c r="L2" s="407"/>
      <c r="M2" s="407"/>
      <c r="N2" s="407"/>
      <c r="O2" s="408"/>
      <c r="P2" s="325" t="s">
        <v>220</v>
      </c>
      <c r="Q2" s="326"/>
      <c r="R2" s="326"/>
      <c r="S2" s="327"/>
      <c r="U2" s="33"/>
      <c r="V2" s="38"/>
      <c r="W2" s="39"/>
      <c r="X2" s="39"/>
      <c r="Y2" s="40"/>
      <c r="Z2" s="40"/>
      <c r="AA2" s="41"/>
      <c r="AB2" s="41"/>
      <c r="AC2" s="41"/>
      <c r="AD2" s="41"/>
      <c r="AE2" s="41"/>
      <c r="AF2" s="41"/>
      <c r="AG2" s="41"/>
      <c r="AH2" s="41"/>
      <c r="AI2" s="42"/>
      <c r="AJ2" s="42"/>
      <c r="AK2" s="43"/>
    </row>
    <row r="3" spans="2:37" ht="15" customHeight="1" thickTop="1" thickBot="1" x14ac:dyDescent="0.25">
      <c r="B3" s="319"/>
      <c r="C3" s="320"/>
      <c r="D3" s="320"/>
      <c r="E3" s="320"/>
      <c r="F3" s="320"/>
      <c r="G3" s="320"/>
      <c r="H3" s="320"/>
      <c r="I3" s="320"/>
      <c r="J3" s="320"/>
      <c r="K3" s="320"/>
      <c r="L3" s="320"/>
      <c r="M3" s="320"/>
      <c r="N3" s="320"/>
      <c r="O3" s="320"/>
      <c r="P3" s="320"/>
      <c r="Q3" s="320"/>
      <c r="R3" s="320"/>
      <c r="S3" s="321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</row>
    <row r="4" spans="2:37" ht="30" customHeight="1" thickTop="1" thickBot="1" x14ac:dyDescent="0.25">
      <c r="B4" s="313" t="s">
        <v>1</v>
      </c>
      <c r="C4" s="314"/>
      <c r="D4" s="314"/>
      <c r="E4" s="314"/>
      <c r="F4" s="314"/>
      <c r="G4" s="314"/>
      <c r="H4" s="314"/>
      <c r="I4" s="314"/>
      <c r="J4" s="314"/>
      <c r="K4" s="315"/>
      <c r="L4" s="317" t="s">
        <v>2</v>
      </c>
      <c r="M4" s="317"/>
      <c r="N4" s="317"/>
      <c r="O4" s="317"/>
      <c r="P4" s="317"/>
      <c r="Q4" s="317"/>
      <c r="R4" s="317"/>
      <c r="S4" s="318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4"/>
      <c r="AJ4" s="44"/>
      <c r="AK4" s="44"/>
    </row>
    <row r="5" spans="2:37" ht="30" customHeight="1" thickTop="1" thickBot="1" x14ac:dyDescent="0.25">
      <c r="B5" s="213" t="s">
        <v>30</v>
      </c>
      <c r="C5" s="214"/>
      <c r="D5" s="223"/>
      <c r="E5" s="359" t="s">
        <v>191</v>
      </c>
      <c r="F5" s="360"/>
      <c r="G5" s="360"/>
      <c r="H5" s="360"/>
      <c r="I5" s="360"/>
      <c r="J5" s="360"/>
      <c r="K5" s="361"/>
      <c r="L5" s="200"/>
      <c r="M5" s="201"/>
      <c r="N5" s="201"/>
      <c r="O5" s="201"/>
      <c r="P5" s="201"/>
      <c r="Q5" s="201"/>
      <c r="R5" s="201"/>
      <c r="S5" s="202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4"/>
      <c r="AJ5" s="44"/>
      <c r="AK5" s="44"/>
    </row>
    <row r="6" spans="2:37" ht="15" customHeight="1" thickTop="1" x14ac:dyDescent="0.2">
      <c r="B6" s="224" t="s">
        <v>77</v>
      </c>
      <c r="C6" s="225"/>
      <c r="D6" s="226"/>
      <c r="E6" s="305" t="s">
        <v>140</v>
      </c>
      <c r="F6" s="306"/>
      <c r="G6" s="306"/>
      <c r="H6" s="306"/>
      <c r="I6" s="306"/>
      <c r="J6" s="306"/>
      <c r="K6" s="307"/>
      <c r="L6" s="203"/>
      <c r="M6" s="204"/>
      <c r="N6" s="204"/>
      <c r="O6" s="204"/>
      <c r="P6" s="204"/>
      <c r="Q6" s="204"/>
      <c r="R6" s="204"/>
      <c r="S6" s="205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</row>
    <row r="7" spans="2:37" ht="15" customHeight="1" thickBot="1" x14ac:dyDescent="0.25">
      <c r="B7" s="227"/>
      <c r="C7" s="228"/>
      <c r="D7" s="229"/>
      <c r="E7" s="308"/>
      <c r="F7" s="309"/>
      <c r="G7" s="309"/>
      <c r="H7" s="309"/>
      <c r="I7" s="309"/>
      <c r="J7" s="309"/>
      <c r="K7" s="310"/>
      <c r="L7" s="203"/>
      <c r="M7" s="204"/>
      <c r="N7" s="204"/>
      <c r="O7" s="204"/>
      <c r="P7" s="204"/>
      <c r="Q7" s="204"/>
      <c r="R7" s="204"/>
      <c r="S7" s="205"/>
    </row>
    <row r="8" spans="2:37" ht="42.95" customHeight="1" thickTop="1" x14ac:dyDescent="0.3">
      <c r="B8" s="224" t="s">
        <v>172</v>
      </c>
      <c r="C8" s="225"/>
      <c r="D8" s="226"/>
      <c r="E8" s="348" t="s">
        <v>141</v>
      </c>
      <c r="F8" s="349"/>
      <c r="G8" s="349"/>
      <c r="H8" s="349"/>
      <c r="I8" s="349"/>
      <c r="J8" s="352" t="s">
        <v>127</v>
      </c>
      <c r="K8" s="353"/>
      <c r="L8" s="203"/>
      <c r="M8" s="204"/>
      <c r="N8" s="204"/>
      <c r="O8" s="204"/>
      <c r="P8" s="204"/>
      <c r="Q8" s="204"/>
      <c r="R8" s="204"/>
      <c r="S8" s="205"/>
      <c r="W8" s="47"/>
      <c r="X8" s="47"/>
      <c r="Y8" s="48"/>
      <c r="Z8" s="48"/>
      <c r="AA8" s="48"/>
      <c r="AB8" s="48"/>
      <c r="AC8" s="48"/>
      <c r="AD8" s="48"/>
      <c r="AE8" s="48"/>
      <c r="AF8" s="48"/>
      <c r="AG8" s="48"/>
      <c r="AH8" s="48"/>
    </row>
    <row r="9" spans="2:37" ht="42.95" customHeight="1" thickBot="1" x14ac:dyDescent="0.25">
      <c r="B9" s="227"/>
      <c r="C9" s="228"/>
      <c r="D9" s="229"/>
      <c r="E9" s="330" t="s">
        <v>126</v>
      </c>
      <c r="F9" s="331"/>
      <c r="G9" s="331"/>
      <c r="H9" s="331"/>
      <c r="I9" s="331"/>
      <c r="J9" s="362"/>
      <c r="K9" s="363"/>
      <c r="L9" s="203"/>
      <c r="M9" s="204"/>
      <c r="N9" s="204"/>
      <c r="O9" s="204"/>
      <c r="P9" s="204"/>
      <c r="Q9" s="204"/>
      <c r="R9" s="204"/>
      <c r="S9" s="205"/>
      <c r="W9" s="49"/>
      <c r="X9" s="49"/>
      <c r="Y9" s="44"/>
      <c r="Z9" s="44"/>
      <c r="AA9" s="44"/>
      <c r="AB9" s="44"/>
      <c r="AC9" s="44"/>
      <c r="AD9" s="44"/>
      <c r="AE9" s="44"/>
      <c r="AF9" s="44"/>
      <c r="AG9" s="44"/>
      <c r="AH9" s="44"/>
    </row>
    <row r="10" spans="2:37" ht="42.95" customHeight="1" thickTop="1" x14ac:dyDescent="0.3">
      <c r="B10" s="224" t="s">
        <v>173</v>
      </c>
      <c r="C10" s="225"/>
      <c r="D10" s="226"/>
      <c r="E10" s="348" t="s">
        <v>174</v>
      </c>
      <c r="F10" s="349"/>
      <c r="G10" s="349"/>
      <c r="H10" s="349"/>
      <c r="I10" s="349"/>
      <c r="J10" s="352" t="s">
        <v>80</v>
      </c>
      <c r="K10" s="353"/>
      <c r="L10" s="203"/>
      <c r="M10" s="204"/>
      <c r="N10" s="204"/>
      <c r="O10" s="204"/>
      <c r="P10" s="204"/>
      <c r="Q10" s="204"/>
      <c r="R10" s="204"/>
      <c r="S10" s="205"/>
      <c r="W10" s="49"/>
      <c r="X10" s="49"/>
      <c r="Y10" s="44"/>
      <c r="Z10" s="44"/>
      <c r="AA10" s="44"/>
      <c r="AB10" s="44"/>
      <c r="AC10" s="44"/>
      <c r="AD10" s="44"/>
      <c r="AE10" s="44"/>
      <c r="AF10" s="44"/>
      <c r="AG10" s="44"/>
      <c r="AH10" s="44"/>
    </row>
    <row r="11" spans="2:37" ht="42.95" customHeight="1" thickBot="1" x14ac:dyDescent="0.25">
      <c r="B11" s="227"/>
      <c r="C11" s="228"/>
      <c r="D11" s="229"/>
      <c r="E11" s="330" t="s">
        <v>175</v>
      </c>
      <c r="F11" s="331"/>
      <c r="G11" s="331"/>
      <c r="H11" s="331"/>
      <c r="I11" s="331"/>
      <c r="J11" s="362"/>
      <c r="K11" s="363"/>
      <c r="L11" s="203"/>
      <c r="M11" s="204"/>
      <c r="N11" s="204"/>
      <c r="O11" s="204"/>
      <c r="P11" s="204"/>
      <c r="Q11" s="204"/>
      <c r="R11" s="204"/>
      <c r="S11" s="205"/>
      <c r="W11" s="49"/>
      <c r="X11" s="49"/>
      <c r="Y11" s="44"/>
      <c r="Z11" s="44"/>
      <c r="AA11" s="44"/>
      <c r="AB11" s="44"/>
      <c r="AC11" s="44"/>
      <c r="AD11" s="44"/>
      <c r="AE11" s="44"/>
      <c r="AF11" s="44"/>
      <c r="AG11" s="44"/>
      <c r="AH11" s="44"/>
    </row>
    <row r="12" spans="2:37" ht="30" customHeight="1" thickTop="1" thickBot="1" x14ac:dyDescent="0.25">
      <c r="B12" s="213" t="s">
        <v>71</v>
      </c>
      <c r="C12" s="214"/>
      <c r="D12" s="215"/>
      <c r="E12" s="299" t="s">
        <v>26</v>
      </c>
      <c r="F12" s="300"/>
      <c r="G12" s="300"/>
      <c r="H12" s="300"/>
      <c r="I12" s="300"/>
      <c r="J12" s="300"/>
      <c r="K12" s="301"/>
      <c r="L12" s="203"/>
      <c r="M12" s="204"/>
      <c r="N12" s="204"/>
      <c r="O12" s="204"/>
      <c r="P12" s="204"/>
      <c r="Q12" s="204"/>
      <c r="R12" s="204"/>
      <c r="S12" s="205"/>
    </row>
    <row r="13" spans="2:37" ht="30" customHeight="1" thickTop="1" thickBot="1" x14ac:dyDescent="0.25">
      <c r="B13" s="217" t="s">
        <v>28</v>
      </c>
      <c r="C13" s="218"/>
      <c r="D13" s="219"/>
      <c r="E13" s="299" t="s">
        <v>130</v>
      </c>
      <c r="F13" s="300"/>
      <c r="G13" s="300"/>
      <c r="H13" s="300"/>
      <c r="I13" s="300"/>
      <c r="J13" s="300"/>
      <c r="K13" s="301"/>
      <c r="L13" s="203"/>
      <c r="M13" s="204"/>
      <c r="N13" s="204"/>
      <c r="O13" s="204"/>
      <c r="P13" s="204"/>
      <c r="Q13" s="204"/>
      <c r="R13" s="204"/>
      <c r="S13" s="205"/>
    </row>
    <row r="14" spans="2:37" ht="30" customHeight="1" thickTop="1" thickBot="1" x14ac:dyDescent="0.25">
      <c r="B14" s="220" t="s">
        <v>76</v>
      </c>
      <c r="C14" s="221"/>
      <c r="D14" s="222"/>
      <c r="E14" s="302" t="s">
        <v>78</v>
      </c>
      <c r="F14" s="303"/>
      <c r="G14" s="303"/>
      <c r="H14" s="303"/>
      <c r="I14" s="303"/>
      <c r="J14" s="303"/>
      <c r="K14" s="304"/>
      <c r="L14" s="203"/>
      <c r="M14" s="204"/>
      <c r="N14" s="204"/>
      <c r="O14" s="204"/>
      <c r="P14" s="204"/>
      <c r="Q14" s="204"/>
      <c r="R14" s="204"/>
      <c r="S14" s="205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</row>
    <row r="15" spans="2:37" ht="50.1" customHeight="1" thickTop="1" thickBot="1" x14ac:dyDescent="0.25">
      <c r="B15" s="231" t="s">
        <v>74</v>
      </c>
      <c r="C15" s="232"/>
      <c r="D15" s="233"/>
      <c r="E15" s="302" t="s">
        <v>91</v>
      </c>
      <c r="F15" s="303"/>
      <c r="G15" s="303"/>
      <c r="H15" s="303"/>
      <c r="I15" s="303"/>
      <c r="J15" s="303"/>
      <c r="K15" s="304"/>
      <c r="L15" s="206"/>
      <c r="M15" s="207"/>
      <c r="N15" s="207"/>
      <c r="O15" s="207"/>
      <c r="P15" s="207"/>
      <c r="Q15" s="207"/>
      <c r="R15" s="207"/>
      <c r="S15" s="20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</row>
    <row r="16" spans="2:37" ht="15" customHeight="1" thickTop="1" thickBot="1" x14ac:dyDescent="0.25">
      <c r="B16" s="293"/>
      <c r="C16" s="294"/>
      <c r="D16" s="294"/>
      <c r="E16" s="294"/>
      <c r="F16" s="294"/>
      <c r="G16" s="294"/>
      <c r="H16" s="294"/>
      <c r="I16" s="294"/>
      <c r="J16" s="294"/>
      <c r="K16" s="294"/>
      <c r="L16" s="294"/>
      <c r="M16" s="294"/>
      <c r="N16" s="294"/>
      <c r="O16" s="294"/>
      <c r="P16" s="294"/>
      <c r="Q16" s="294"/>
      <c r="R16" s="294"/>
      <c r="S16" s="295"/>
      <c r="W16" s="451"/>
      <c r="X16" s="451"/>
      <c r="Y16" s="451"/>
      <c r="Z16" s="451"/>
      <c r="AA16" s="451"/>
      <c r="AB16" s="451"/>
      <c r="AC16" s="451"/>
      <c r="AD16" s="451"/>
      <c r="AE16" s="451"/>
      <c r="AF16" s="451"/>
      <c r="AG16" s="451"/>
      <c r="AH16" s="451"/>
    </row>
    <row r="17" spans="2:34" ht="30" customHeight="1" thickTop="1" thickBot="1" x14ac:dyDescent="0.25">
      <c r="B17" s="287" t="s">
        <v>8</v>
      </c>
      <c r="C17" s="288"/>
      <c r="D17" s="288"/>
      <c r="E17" s="288"/>
      <c r="F17" s="288"/>
      <c r="G17" s="288"/>
      <c r="H17" s="288"/>
      <c r="I17" s="288"/>
      <c r="J17" s="288"/>
      <c r="K17" s="289"/>
      <c r="L17" s="291" t="s">
        <v>27</v>
      </c>
      <c r="M17" s="291"/>
      <c r="N17" s="291"/>
      <c r="O17" s="291"/>
      <c r="P17" s="291"/>
      <c r="Q17" s="291"/>
      <c r="R17" s="291"/>
      <c r="S17" s="292"/>
    </row>
    <row r="18" spans="2:34" ht="65.099999999999994" customHeight="1" thickTop="1" thickBot="1" x14ac:dyDescent="0.25">
      <c r="B18" s="457" t="s">
        <v>10</v>
      </c>
      <c r="C18" s="458"/>
      <c r="D18" s="278" t="str">
        <f>E8</f>
        <v>N° de días perdidos y cargados por AT al año</v>
      </c>
      <c r="E18" s="279"/>
      <c r="F18" s="278" t="str">
        <f>E9</f>
        <v>Nº horas hombre trabajadas en el año</v>
      </c>
      <c r="G18" s="279"/>
      <c r="H18" s="280" t="s">
        <v>134</v>
      </c>
      <c r="I18" s="281"/>
      <c r="J18" s="280" t="s">
        <v>12</v>
      </c>
      <c r="K18" s="281"/>
      <c r="L18" s="271" t="s">
        <v>211</v>
      </c>
      <c r="M18" s="271"/>
      <c r="N18" s="271"/>
      <c r="O18" s="271"/>
      <c r="P18" s="271"/>
      <c r="Q18" s="271"/>
      <c r="R18" s="271"/>
      <c r="S18" s="272"/>
      <c r="W18" s="46"/>
      <c r="X18" s="46"/>
      <c r="Y18" s="45"/>
      <c r="Z18" s="45"/>
      <c r="AA18" s="45"/>
      <c r="AB18" s="45"/>
      <c r="AC18" s="45"/>
      <c r="AD18" s="45"/>
      <c r="AE18" s="45"/>
      <c r="AF18" s="45"/>
      <c r="AG18" s="45"/>
      <c r="AH18" s="45"/>
    </row>
    <row r="19" spans="2:34" ht="45" customHeight="1" thickTop="1" thickBot="1" x14ac:dyDescent="0.25">
      <c r="B19" s="455" t="s">
        <v>176</v>
      </c>
      <c r="C19" s="456"/>
      <c r="D19" s="276">
        <f>L39</f>
        <v>5</v>
      </c>
      <c r="E19" s="277"/>
      <c r="F19" s="460">
        <f>C39</f>
        <v>67473</v>
      </c>
      <c r="G19" s="277"/>
      <c r="H19" s="461">
        <f>IF(D19=0,0,IF(D19&gt;0,D19/F19)*W39)</f>
        <v>17.784891734471568</v>
      </c>
      <c r="I19" s="462"/>
      <c r="J19" s="463">
        <f>IF(D19=0,25,IF(D19&gt;0,25))</f>
        <v>25</v>
      </c>
      <c r="K19" s="464"/>
      <c r="L19" s="271"/>
      <c r="M19" s="271"/>
      <c r="N19" s="271"/>
      <c r="O19" s="271"/>
      <c r="P19" s="271"/>
      <c r="Q19" s="271"/>
      <c r="R19" s="271"/>
      <c r="S19" s="272"/>
      <c r="W19" s="50"/>
      <c r="X19" s="50"/>
      <c r="Y19" s="51"/>
      <c r="Z19" s="51"/>
      <c r="AA19" s="51"/>
      <c r="AB19" s="51"/>
      <c r="AC19" s="51"/>
      <c r="AD19" s="51"/>
      <c r="AE19" s="51"/>
      <c r="AF19" s="51"/>
      <c r="AG19" s="51"/>
      <c r="AH19" s="51"/>
    </row>
    <row r="20" spans="2:34" ht="45" customHeight="1" thickTop="1" thickBot="1" x14ac:dyDescent="0.25">
      <c r="B20" s="455" t="s">
        <v>177</v>
      </c>
      <c r="C20" s="456"/>
      <c r="D20" s="276">
        <f>L40</f>
        <v>0</v>
      </c>
      <c r="E20" s="277"/>
      <c r="F20" s="460">
        <f t="shared" ref="F20:F21" si="0">C40</f>
        <v>66960</v>
      </c>
      <c r="G20" s="277"/>
      <c r="H20" s="468">
        <f>IF(D20=0,0,IF(D20&gt;0,D20/F20)*W39)</f>
        <v>0</v>
      </c>
      <c r="I20" s="469"/>
      <c r="J20" s="463">
        <f>IF(D20=0,20,IF(D20&gt;0,20))</f>
        <v>20</v>
      </c>
      <c r="K20" s="464"/>
      <c r="L20" s="271"/>
      <c r="M20" s="271"/>
      <c r="N20" s="271"/>
      <c r="O20" s="271"/>
      <c r="P20" s="271"/>
      <c r="Q20" s="271"/>
      <c r="R20" s="271"/>
      <c r="S20" s="272"/>
    </row>
    <row r="21" spans="2:34" ht="45" customHeight="1" thickTop="1" thickBot="1" x14ac:dyDescent="0.25">
      <c r="B21" s="455" t="s">
        <v>178</v>
      </c>
      <c r="C21" s="456"/>
      <c r="D21" s="276">
        <f>L41</f>
        <v>4</v>
      </c>
      <c r="E21" s="277"/>
      <c r="F21" s="460">
        <f t="shared" si="0"/>
        <v>93822.75</v>
      </c>
      <c r="G21" s="277"/>
      <c r="H21" s="461">
        <f>IF(D21=0,0,IF(D21&gt;0,D21/F21)*W39)</f>
        <v>10.232059921500914</v>
      </c>
      <c r="I21" s="462"/>
      <c r="J21" s="463">
        <f>IF(D21=0,15,IF(D21&gt;0,15))</f>
        <v>15</v>
      </c>
      <c r="K21" s="464"/>
      <c r="L21" s="271"/>
      <c r="M21" s="271"/>
      <c r="N21" s="271"/>
      <c r="O21" s="271"/>
      <c r="P21" s="271"/>
      <c r="Q21" s="271"/>
      <c r="R21" s="271"/>
      <c r="S21" s="272"/>
    </row>
    <row r="22" spans="2:34" ht="65.099999999999994" customHeight="1" thickTop="1" thickBot="1" x14ac:dyDescent="0.25">
      <c r="B22" s="457" t="s">
        <v>10</v>
      </c>
      <c r="C22" s="458"/>
      <c r="D22" s="457" t="str">
        <f>E10</f>
        <v>N° de días de incapacidad por AT en el mes</v>
      </c>
      <c r="E22" s="458"/>
      <c r="F22" s="457" t="str">
        <f>E11</f>
        <v>Nº de trabajadores en el mes</v>
      </c>
      <c r="G22" s="458"/>
      <c r="H22" s="280" t="s">
        <v>134</v>
      </c>
      <c r="I22" s="281"/>
      <c r="J22" s="280" t="s">
        <v>12</v>
      </c>
      <c r="K22" s="281"/>
      <c r="L22" s="271"/>
      <c r="M22" s="271"/>
      <c r="N22" s="271"/>
      <c r="O22" s="271"/>
      <c r="P22" s="271"/>
      <c r="Q22" s="271"/>
      <c r="R22" s="271"/>
      <c r="S22" s="272"/>
    </row>
    <row r="23" spans="2:34" ht="45" customHeight="1" thickTop="1" thickBot="1" x14ac:dyDescent="0.25">
      <c r="B23" s="455" t="s">
        <v>179</v>
      </c>
      <c r="C23" s="456"/>
      <c r="D23" s="470">
        <f>L43</f>
        <v>0</v>
      </c>
      <c r="E23" s="471"/>
      <c r="F23" s="460">
        <f>E43</f>
        <v>56</v>
      </c>
      <c r="G23" s="277"/>
      <c r="H23" s="188">
        <f t="shared" ref="H23:H29" si="1">IF(D23=0,0,IF(D23&gt;0,(D23/F23)))</f>
        <v>0</v>
      </c>
      <c r="I23" s="189"/>
      <c r="J23" s="261">
        <v>0.25</v>
      </c>
      <c r="K23" s="262"/>
      <c r="L23" s="271"/>
      <c r="M23" s="271"/>
      <c r="N23" s="271"/>
      <c r="O23" s="271"/>
      <c r="P23" s="271"/>
      <c r="Q23" s="271"/>
      <c r="R23" s="271"/>
      <c r="S23" s="272"/>
    </row>
    <row r="24" spans="2:34" ht="45" customHeight="1" thickTop="1" thickBot="1" x14ac:dyDescent="0.25">
      <c r="B24" s="455" t="s">
        <v>180</v>
      </c>
      <c r="C24" s="456"/>
      <c r="D24" s="470">
        <f t="shared" ref="D24:D30" si="2">L44</f>
        <v>0</v>
      </c>
      <c r="E24" s="471"/>
      <c r="F24" s="460">
        <f>E44</f>
        <v>57</v>
      </c>
      <c r="G24" s="277"/>
      <c r="H24" s="188">
        <f t="shared" si="1"/>
        <v>0</v>
      </c>
      <c r="I24" s="189"/>
      <c r="J24" s="261">
        <v>0.2</v>
      </c>
      <c r="K24" s="262"/>
      <c r="L24" s="271"/>
      <c r="M24" s="271"/>
      <c r="N24" s="271"/>
      <c r="O24" s="271"/>
      <c r="P24" s="271"/>
      <c r="Q24" s="271"/>
      <c r="R24" s="271"/>
      <c r="S24" s="272"/>
    </row>
    <row r="25" spans="2:34" ht="45" customHeight="1" thickTop="1" thickBot="1" x14ac:dyDescent="0.25">
      <c r="B25" s="455" t="s">
        <v>181</v>
      </c>
      <c r="C25" s="456"/>
      <c r="D25" s="470">
        <f t="shared" si="2"/>
        <v>0</v>
      </c>
      <c r="E25" s="471"/>
      <c r="F25" s="460">
        <f t="shared" ref="F25:F30" si="3">E45</f>
        <v>57</v>
      </c>
      <c r="G25" s="277"/>
      <c r="H25" s="188">
        <f t="shared" si="1"/>
        <v>0</v>
      </c>
      <c r="I25" s="189"/>
      <c r="J25" s="261">
        <v>0.15</v>
      </c>
      <c r="K25" s="262"/>
      <c r="L25" s="271"/>
      <c r="M25" s="271"/>
      <c r="N25" s="271"/>
      <c r="O25" s="271"/>
      <c r="P25" s="271"/>
      <c r="Q25" s="271"/>
      <c r="R25" s="271"/>
      <c r="S25" s="272"/>
    </row>
    <row r="26" spans="2:34" ht="45" customHeight="1" thickTop="1" thickBot="1" x14ac:dyDescent="0.25">
      <c r="B26" s="455" t="s">
        <v>182</v>
      </c>
      <c r="C26" s="456"/>
      <c r="D26" s="470">
        <f t="shared" si="2"/>
        <v>0</v>
      </c>
      <c r="E26" s="471"/>
      <c r="F26" s="460">
        <f t="shared" si="3"/>
        <v>58</v>
      </c>
      <c r="G26" s="277"/>
      <c r="H26" s="188">
        <f t="shared" si="1"/>
        <v>0</v>
      </c>
      <c r="I26" s="189"/>
      <c r="J26" s="261">
        <v>0.1</v>
      </c>
      <c r="K26" s="262"/>
      <c r="L26" s="271"/>
      <c r="M26" s="271"/>
      <c r="N26" s="271"/>
      <c r="O26" s="271"/>
      <c r="P26" s="271"/>
      <c r="Q26" s="271"/>
      <c r="R26" s="271"/>
      <c r="S26" s="272"/>
    </row>
    <row r="27" spans="2:34" ht="45" customHeight="1" thickTop="1" thickBot="1" x14ac:dyDescent="0.25">
      <c r="B27" s="455" t="s">
        <v>183</v>
      </c>
      <c r="C27" s="456"/>
      <c r="D27" s="470">
        <f t="shared" si="2"/>
        <v>0</v>
      </c>
      <c r="E27" s="471"/>
      <c r="F27" s="460">
        <f t="shared" si="3"/>
        <v>58</v>
      </c>
      <c r="G27" s="277"/>
      <c r="H27" s="188">
        <f t="shared" si="1"/>
        <v>0</v>
      </c>
      <c r="I27" s="189"/>
      <c r="J27" s="261">
        <v>0.05</v>
      </c>
      <c r="K27" s="262"/>
      <c r="L27" s="271"/>
      <c r="M27" s="271"/>
      <c r="N27" s="271"/>
      <c r="O27" s="271"/>
      <c r="P27" s="271"/>
      <c r="Q27" s="271"/>
      <c r="R27" s="271"/>
      <c r="S27" s="272"/>
    </row>
    <row r="28" spans="2:34" ht="45" customHeight="1" thickTop="1" thickBot="1" x14ac:dyDescent="0.25">
      <c r="B28" s="455" t="s">
        <v>184</v>
      </c>
      <c r="C28" s="456"/>
      <c r="D28" s="470">
        <f t="shared" si="2"/>
        <v>0</v>
      </c>
      <c r="E28" s="471"/>
      <c r="F28" s="460">
        <f t="shared" si="3"/>
        <v>58</v>
      </c>
      <c r="G28" s="277"/>
      <c r="H28" s="188">
        <f t="shared" si="1"/>
        <v>0</v>
      </c>
      <c r="I28" s="189"/>
      <c r="J28" s="261">
        <v>0.05</v>
      </c>
      <c r="K28" s="262"/>
      <c r="L28" s="271"/>
      <c r="M28" s="271"/>
      <c r="N28" s="271"/>
      <c r="O28" s="271"/>
      <c r="P28" s="271"/>
      <c r="Q28" s="271"/>
      <c r="R28" s="271"/>
      <c r="S28" s="272"/>
    </row>
    <row r="29" spans="2:34" ht="45" customHeight="1" thickTop="1" thickBot="1" x14ac:dyDescent="0.25">
      <c r="B29" s="455" t="s">
        <v>185</v>
      </c>
      <c r="C29" s="456"/>
      <c r="D29" s="470">
        <f t="shared" si="2"/>
        <v>0</v>
      </c>
      <c r="E29" s="471"/>
      <c r="F29" s="460">
        <f t="shared" si="3"/>
        <v>58</v>
      </c>
      <c r="G29" s="277"/>
      <c r="H29" s="188">
        <f t="shared" si="1"/>
        <v>0</v>
      </c>
      <c r="I29" s="189"/>
      <c r="J29" s="261">
        <v>0.05</v>
      </c>
      <c r="K29" s="262"/>
      <c r="L29" s="271"/>
      <c r="M29" s="271"/>
      <c r="N29" s="271"/>
      <c r="O29" s="271"/>
      <c r="P29" s="271"/>
      <c r="Q29" s="271"/>
      <c r="R29" s="271"/>
      <c r="S29" s="272"/>
    </row>
    <row r="30" spans="2:34" ht="45" customHeight="1" thickTop="1" thickBot="1" x14ac:dyDescent="0.25">
      <c r="B30" s="455" t="s">
        <v>186</v>
      </c>
      <c r="C30" s="456"/>
      <c r="D30" s="470">
        <f t="shared" si="2"/>
        <v>0</v>
      </c>
      <c r="E30" s="471"/>
      <c r="F30" s="460">
        <f t="shared" si="3"/>
        <v>58</v>
      </c>
      <c r="G30" s="277"/>
      <c r="H30" s="188">
        <f t="shared" ref="H30:H31" si="4">IF(D30=0,0,IF(D30&gt;0,(D30/F30)))</f>
        <v>0</v>
      </c>
      <c r="I30" s="189"/>
      <c r="J30" s="261">
        <v>0.05</v>
      </c>
      <c r="K30" s="262"/>
      <c r="L30" s="271"/>
      <c r="M30" s="271"/>
      <c r="N30" s="271"/>
      <c r="O30" s="271"/>
      <c r="P30" s="271"/>
      <c r="Q30" s="271"/>
      <c r="R30" s="271"/>
      <c r="S30" s="272"/>
    </row>
    <row r="31" spans="2:34" ht="45" customHeight="1" thickTop="1" thickBot="1" x14ac:dyDescent="0.25">
      <c r="B31" s="455" t="s">
        <v>187</v>
      </c>
      <c r="C31" s="456"/>
      <c r="D31" s="470">
        <f t="shared" ref="D31:D32" si="5">L51</f>
        <v>0</v>
      </c>
      <c r="E31" s="471"/>
      <c r="F31" s="460">
        <f t="shared" ref="F31:F32" si="6">E51</f>
        <v>58</v>
      </c>
      <c r="G31" s="277"/>
      <c r="H31" s="188">
        <f t="shared" si="4"/>
        <v>0</v>
      </c>
      <c r="I31" s="189"/>
      <c r="J31" s="261">
        <v>0.05</v>
      </c>
      <c r="K31" s="262"/>
      <c r="L31" s="271"/>
      <c r="M31" s="271"/>
      <c r="N31" s="271"/>
      <c r="O31" s="271"/>
      <c r="P31" s="271"/>
      <c r="Q31" s="271"/>
      <c r="R31" s="271"/>
      <c r="S31" s="272"/>
    </row>
    <row r="32" spans="2:34" ht="45" customHeight="1" thickTop="1" thickBot="1" x14ac:dyDescent="0.25">
      <c r="B32" s="455" t="s">
        <v>188</v>
      </c>
      <c r="C32" s="456"/>
      <c r="D32" s="470">
        <f t="shared" si="5"/>
        <v>0</v>
      </c>
      <c r="E32" s="471"/>
      <c r="F32" s="460">
        <f t="shared" si="6"/>
        <v>58</v>
      </c>
      <c r="G32" s="277"/>
      <c r="H32" s="188">
        <f t="shared" ref="H32:H34" si="7">IF(D32=0,0,IF(D32&gt;0,(D32/F32)))</f>
        <v>0</v>
      </c>
      <c r="I32" s="189"/>
      <c r="J32" s="261">
        <v>0.05</v>
      </c>
      <c r="K32" s="262"/>
      <c r="L32" s="271"/>
      <c r="M32" s="271"/>
      <c r="N32" s="271"/>
      <c r="O32" s="271"/>
      <c r="P32" s="271"/>
      <c r="Q32" s="271"/>
      <c r="R32" s="271"/>
      <c r="S32" s="272"/>
    </row>
    <row r="33" spans="2:41" ht="45" customHeight="1" thickTop="1" thickBot="1" x14ac:dyDescent="0.25">
      <c r="B33" s="455" t="s">
        <v>189</v>
      </c>
      <c r="C33" s="456"/>
      <c r="D33" s="470">
        <f t="shared" ref="D33:D34" si="8">L53</f>
        <v>0</v>
      </c>
      <c r="E33" s="471"/>
      <c r="F33" s="460">
        <f t="shared" ref="F33:F34" si="9">E53</f>
        <v>58</v>
      </c>
      <c r="G33" s="277"/>
      <c r="H33" s="188">
        <f t="shared" si="7"/>
        <v>0</v>
      </c>
      <c r="I33" s="189"/>
      <c r="J33" s="261">
        <v>0.05</v>
      </c>
      <c r="K33" s="262"/>
      <c r="L33" s="271"/>
      <c r="M33" s="271"/>
      <c r="N33" s="271"/>
      <c r="O33" s="271"/>
      <c r="P33" s="271"/>
      <c r="Q33" s="271"/>
      <c r="R33" s="271"/>
      <c r="S33" s="272"/>
    </row>
    <row r="34" spans="2:41" ht="45" customHeight="1" thickTop="1" thickBot="1" x14ac:dyDescent="0.25">
      <c r="B34" s="455" t="s">
        <v>190</v>
      </c>
      <c r="C34" s="456"/>
      <c r="D34" s="472">
        <f t="shared" si="8"/>
        <v>0.5</v>
      </c>
      <c r="E34" s="473"/>
      <c r="F34" s="460">
        <f t="shared" si="9"/>
        <v>58</v>
      </c>
      <c r="G34" s="277"/>
      <c r="H34" s="474">
        <f t="shared" si="7"/>
        <v>8.6206896551724137E-3</v>
      </c>
      <c r="I34" s="475"/>
      <c r="J34" s="261">
        <v>0.05</v>
      </c>
      <c r="K34" s="262"/>
      <c r="L34" s="271"/>
      <c r="M34" s="271"/>
      <c r="N34" s="271"/>
      <c r="O34" s="271"/>
      <c r="P34" s="271"/>
      <c r="Q34" s="271"/>
      <c r="R34" s="271"/>
      <c r="S34" s="272"/>
    </row>
    <row r="35" spans="2:41" ht="21.75" thickTop="1" thickBot="1" x14ac:dyDescent="0.35">
      <c r="B35" s="452"/>
      <c r="C35" s="453"/>
      <c r="D35" s="453"/>
      <c r="E35" s="453"/>
      <c r="F35" s="453"/>
      <c r="G35" s="453"/>
      <c r="H35" s="453"/>
      <c r="I35" s="453"/>
      <c r="J35" s="453"/>
      <c r="K35" s="454"/>
      <c r="L35" s="274"/>
      <c r="M35" s="274"/>
      <c r="N35" s="274"/>
      <c r="O35" s="274"/>
      <c r="P35" s="274"/>
      <c r="Q35" s="274"/>
      <c r="R35" s="274"/>
      <c r="S35" s="275"/>
    </row>
    <row r="36" spans="2:41" ht="15" thickTop="1" x14ac:dyDescent="0.2"/>
    <row r="38" spans="2:41" ht="69" customHeight="1" x14ac:dyDescent="0.2">
      <c r="B38" s="52" t="s">
        <v>131</v>
      </c>
      <c r="C38" s="448" t="s">
        <v>64</v>
      </c>
      <c r="D38" s="449"/>
      <c r="E38" s="448" t="s">
        <v>65</v>
      </c>
      <c r="F38" s="449"/>
      <c r="G38" s="448" t="s">
        <v>66</v>
      </c>
      <c r="H38" s="449"/>
      <c r="I38" s="448" t="s">
        <v>139</v>
      </c>
      <c r="J38" s="449"/>
      <c r="K38" s="60" t="s">
        <v>67</v>
      </c>
      <c r="L38" s="52" t="s">
        <v>150</v>
      </c>
      <c r="M38" s="61" t="s">
        <v>151</v>
      </c>
      <c r="N38" s="52" t="s">
        <v>144</v>
      </c>
      <c r="O38" s="448" t="s">
        <v>145</v>
      </c>
      <c r="P38" s="449"/>
      <c r="Q38" s="448" t="s">
        <v>146</v>
      </c>
      <c r="R38" s="449"/>
      <c r="S38" s="35"/>
      <c r="T38" s="35"/>
      <c r="U38" s="35"/>
      <c r="V38" s="45"/>
      <c r="W38" s="465" t="s">
        <v>68</v>
      </c>
      <c r="X38" s="465"/>
      <c r="Y38" s="45"/>
      <c r="Z38" s="459" t="s">
        <v>128</v>
      </c>
      <c r="AA38" s="459"/>
      <c r="AB38" s="459"/>
      <c r="AC38" s="459"/>
      <c r="AD38" s="459"/>
      <c r="AE38" s="459"/>
      <c r="AF38" s="459"/>
      <c r="AG38" s="459"/>
      <c r="AH38" s="459"/>
      <c r="AI38" s="459"/>
      <c r="AJ38" s="459"/>
      <c r="AK38" s="45"/>
      <c r="AL38" s="45"/>
      <c r="AM38" s="45"/>
      <c r="AN38" s="45"/>
      <c r="AO38" s="45"/>
    </row>
    <row r="39" spans="2:41" ht="45" customHeight="1" x14ac:dyDescent="0.2">
      <c r="B39" s="71" t="str">
        <f>B19</f>
        <v>Diciembre 
2016</v>
      </c>
      <c r="C39" s="438">
        <f>(E39*G39*I39)+K39-(L39*G39)</f>
        <v>67473</v>
      </c>
      <c r="D39" s="439"/>
      <c r="E39" s="446">
        <v>31</v>
      </c>
      <c r="F39" s="446"/>
      <c r="G39" s="447">
        <v>9</v>
      </c>
      <c r="H39" s="447"/>
      <c r="I39" s="447">
        <v>242</v>
      </c>
      <c r="J39" s="447"/>
      <c r="K39" s="64">
        <v>0</v>
      </c>
      <c r="L39" s="64">
        <v>5</v>
      </c>
      <c r="M39" s="64">
        <v>0</v>
      </c>
      <c r="N39" s="64">
        <v>3</v>
      </c>
      <c r="O39" s="444">
        <v>0</v>
      </c>
      <c r="P39" s="445"/>
      <c r="Q39" s="444">
        <v>0</v>
      </c>
      <c r="R39" s="445"/>
      <c r="S39" s="42"/>
      <c r="T39" s="42"/>
      <c r="U39" s="42"/>
      <c r="V39" s="45"/>
      <c r="W39" s="466">
        <v>240000</v>
      </c>
      <c r="X39" s="466"/>
      <c r="Y39" s="45"/>
      <c r="Z39" s="459"/>
      <c r="AA39" s="459"/>
      <c r="AB39" s="459"/>
      <c r="AC39" s="459"/>
      <c r="AD39" s="459"/>
      <c r="AE39" s="459"/>
      <c r="AF39" s="459"/>
      <c r="AG39" s="459"/>
      <c r="AH39" s="459"/>
      <c r="AI39" s="459"/>
      <c r="AJ39" s="459"/>
      <c r="AK39" s="45"/>
      <c r="AL39" s="45"/>
      <c r="AM39" s="45"/>
      <c r="AN39" s="45"/>
      <c r="AO39" s="45"/>
    </row>
    <row r="40" spans="2:41" ht="45" customHeight="1" x14ac:dyDescent="0.2">
      <c r="B40" s="71" t="str">
        <f>B20</f>
        <v>Diciembre 
2017</v>
      </c>
      <c r="C40" s="438">
        <f>(E40*G40*I40)+K40-(L40*G40)</f>
        <v>66960</v>
      </c>
      <c r="D40" s="439"/>
      <c r="E40" s="443">
        <v>31</v>
      </c>
      <c r="F40" s="443"/>
      <c r="G40" s="442">
        <v>9</v>
      </c>
      <c r="H40" s="442"/>
      <c r="I40" s="443">
        <v>240</v>
      </c>
      <c r="J40" s="443"/>
      <c r="K40" s="63">
        <v>0</v>
      </c>
      <c r="L40" s="62">
        <v>0</v>
      </c>
      <c r="M40" s="62">
        <v>182</v>
      </c>
      <c r="N40" s="62">
        <v>0</v>
      </c>
      <c r="O40" s="444">
        <v>0</v>
      </c>
      <c r="P40" s="445"/>
      <c r="Q40" s="444">
        <v>0</v>
      </c>
      <c r="R40" s="445"/>
      <c r="S40" s="53"/>
      <c r="T40" s="53"/>
      <c r="U40" s="53"/>
      <c r="V40" s="45"/>
      <c r="W40" s="45"/>
      <c r="X40" s="45"/>
      <c r="Y40" s="45"/>
      <c r="Z40" s="45"/>
      <c r="AA40" s="45"/>
      <c r="AB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</row>
    <row r="41" spans="2:41" ht="45" customHeight="1" x14ac:dyDescent="0.2">
      <c r="B41" s="71" t="str">
        <f>B21</f>
        <v>Diciembre 
2018</v>
      </c>
      <c r="C41" s="438">
        <f>(E41*G41*I41)+K41-(L41*G41)</f>
        <v>93822.75</v>
      </c>
      <c r="D41" s="439"/>
      <c r="E41" s="467">
        <f>[1]INDICADOR!$C$37</f>
        <v>42.916666666666664</v>
      </c>
      <c r="F41" s="443"/>
      <c r="G41" s="442">
        <v>9</v>
      </c>
      <c r="H41" s="442"/>
      <c r="I41" s="443">
        <f>[1]INDICADOR!$B$34</f>
        <v>243</v>
      </c>
      <c r="J41" s="443"/>
      <c r="K41" s="69">
        <v>0</v>
      </c>
      <c r="L41" s="65">
        <f>[1]INDICADOR!$J$13</f>
        <v>4</v>
      </c>
      <c r="M41" s="65">
        <f>[1]INDICADOR!$J$12</f>
        <v>37.555555555555557</v>
      </c>
      <c r="N41" s="68">
        <v>2</v>
      </c>
      <c r="O41" s="444">
        <v>0</v>
      </c>
      <c r="P41" s="445"/>
      <c r="Q41" s="444">
        <v>0</v>
      </c>
      <c r="R41" s="445"/>
      <c r="S41" s="53"/>
      <c r="T41" s="53"/>
      <c r="U41" s="53"/>
      <c r="V41" s="45"/>
      <c r="W41" s="45"/>
      <c r="X41" s="45"/>
      <c r="Y41" s="45"/>
      <c r="Z41" s="45"/>
      <c r="AA41" s="45"/>
      <c r="AB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</row>
    <row r="42" spans="2:41" ht="69" customHeight="1" x14ac:dyDescent="0.2">
      <c r="B42" s="72" t="str">
        <f t="shared" ref="B42:B54" si="10">B22</f>
        <v>Periodo</v>
      </c>
      <c r="C42" s="448" t="s">
        <v>64</v>
      </c>
      <c r="D42" s="449"/>
      <c r="E42" s="448" t="s">
        <v>65</v>
      </c>
      <c r="F42" s="449"/>
      <c r="G42" s="448" t="s">
        <v>66</v>
      </c>
      <c r="H42" s="449"/>
      <c r="I42" s="448" t="s">
        <v>139</v>
      </c>
      <c r="J42" s="449"/>
      <c r="K42" s="66" t="s">
        <v>67</v>
      </c>
      <c r="L42" s="52" t="s">
        <v>150</v>
      </c>
      <c r="M42" s="67" t="s">
        <v>151</v>
      </c>
      <c r="N42" s="52" t="s">
        <v>196</v>
      </c>
      <c r="O42" s="448" t="s">
        <v>197</v>
      </c>
      <c r="P42" s="449"/>
      <c r="Q42" s="448" t="s">
        <v>146</v>
      </c>
      <c r="R42" s="449"/>
      <c r="S42" s="53"/>
      <c r="T42" s="53"/>
      <c r="U42" s="53"/>
      <c r="V42" s="45"/>
      <c r="W42" s="45"/>
      <c r="X42" s="45"/>
      <c r="Y42" s="45"/>
      <c r="Z42" s="45"/>
      <c r="AA42" s="45"/>
      <c r="AB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</row>
    <row r="43" spans="2:41" ht="45" customHeight="1" x14ac:dyDescent="0.2">
      <c r="B43" s="71" t="str">
        <f t="shared" si="10"/>
        <v>Enero 
2019</v>
      </c>
      <c r="C43" s="438">
        <f t="shared" ref="C43:C49" si="11">(E43*G43*I43)+K43-(L43*G43)</f>
        <v>10584</v>
      </c>
      <c r="D43" s="439"/>
      <c r="E43" s="450">
        <f>[2]INDICADOR!$D$22</f>
        <v>56</v>
      </c>
      <c r="F43" s="450"/>
      <c r="G43" s="442">
        <v>9</v>
      </c>
      <c r="H43" s="442"/>
      <c r="I43" s="443">
        <f>[2]INDICADOR!$B$22</f>
        <v>21</v>
      </c>
      <c r="J43" s="443"/>
      <c r="K43" s="69">
        <v>0</v>
      </c>
      <c r="L43" s="73">
        <f>[2]INDICADOR!$B$10/9</f>
        <v>0</v>
      </c>
      <c r="M43" s="65">
        <f>[2]INDICADOR!$B$9/9</f>
        <v>3.3333333333333335</v>
      </c>
      <c r="N43" s="68">
        <v>0</v>
      </c>
      <c r="O43" s="444">
        <v>0</v>
      </c>
      <c r="P43" s="445"/>
      <c r="Q43" s="444">
        <v>0</v>
      </c>
      <c r="R43" s="445"/>
      <c r="S43" s="53"/>
      <c r="T43" s="53"/>
      <c r="U43" s="53"/>
      <c r="V43" s="45"/>
      <c r="W43" s="45"/>
      <c r="X43" s="45"/>
      <c r="Y43" s="45"/>
      <c r="Z43" s="45"/>
      <c r="AA43" s="45"/>
      <c r="AB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</row>
    <row r="44" spans="2:41" ht="45" customHeight="1" x14ac:dyDescent="0.2">
      <c r="B44" s="71" t="str">
        <f t="shared" si="10"/>
        <v>Febrero 
2019</v>
      </c>
      <c r="C44" s="438">
        <f t="shared" si="11"/>
        <v>10260</v>
      </c>
      <c r="D44" s="439"/>
      <c r="E44" s="450">
        <f>[2]INDICADOR!$D$23</f>
        <v>57</v>
      </c>
      <c r="F44" s="450"/>
      <c r="G44" s="442">
        <v>9</v>
      </c>
      <c r="H44" s="442"/>
      <c r="I44" s="443">
        <f>[2]INDICADOR!$B$23</f>
        <v>20</v>
      </c>
      <c r="J44" s="443"/>
      <c r="K44" s="69">
        <v>0</v>
      </c>
      <c r="L44" s="73">
        <f>[2]INDICADOR!$C$10/9</f>
        <v>0</v>
      </c>
      <c r="M44" s="65">
        <f>[2]INDICADOR!$C$9/9</f>
        <v>19.444444444444443</v>
      </c>
      <c r="N44" s="68">
        <v>0</v>
      </c>
      <c r="O44" s="444">
        <v>0</v>
      </c>
      <c r="P44" s="445"/>
      <c r="Q44" s="444">
        <v>0</v>
      </c>
      <c r="R44" s="445"/>
      <c r="S44" s="53"/>
      <c r="T44" s="53"/>
      <c r="U44" s="53"/>
      <c r="V44" s="45"/>
      <c r="W44" s="45"/>
      <c r="X44" s="45"/>
      <c r="Y44" s="45"/>
      <c r="Z44" s="45"/>
      <c r="AA44" s="45"/>
      <c r="AB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</row>
    <row r="45" spans="2:41" ht="45" customHeight="1" x14ac:dyDescent="0.2">
      <c r="B45" s="71" t="str">
        <f t="shared" si="10"/>
        <v>Marzo 
2019</v>
      </c>
      <c r="C45" s="438">
        <f t="shared" si="11"/>
        <v>10260</v>
      </c>
      <c r="D45" s="439"/>
      <c r="E45" s="450">
        <f>[2]INDICADOR!$D$24</f>
        <v>57</v>
      </c>
      <c r="F45" s="450"/>
      <c r="G45" s="442">
        <v>9</v>
      </c>
      <c r="H45" s="442"/>
      <c r="I45" s="443">
        <f>[2]INDICADOR!$B$24</f>
        <v>20</v>
      </c>
      <c r="J45" s="443"/>
      <c r="K45" s="69">
        <v>0</v>
      </c>
      <c r="L45" s="73">
        <f>[2]INDICADOR!$D$10/9</f>
        <v>0</v>
      </c>
      <c r="M45" s="65">
        <f>[2]INDICADOR!$D$9/9</f>
        <v>9.6111111111111107</v>
      </c>
      <c r="N45" s="68">
        <v>0</v>
      </c>
      <c r="O45" s="444">
        <v>0</v>
      </c>
      <c r="P45" s="445"/>
      <c r="Q45" s="444">
        <v>0</v>
      </c>
      <c r="R45" s="445"/>
      <c r="S45" s="53"/>
      <c r="T45" s="53"/>
      <c r="U45" s="53"/>
      <c r="V45" s="45"/>
      <c r="W45" s="45"/>
      <c r="X45" s="45"/>
      <c r="Y45" s="45"/>
      <c r="Z45" s="45"/>
      <c r="AA45" s="45"/>
      <c r="AB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</row>
    <row r="46" spans="2:41" ht="45" customHeight="1" x14ac:dyDescent="0.2">
      <c r="B46" s="71" t="str">
        <f t="shared" si="10"/>
        <v>Abril
2019</v>
      </c>
      <c r="C46" s="438">
        <f t="shared" si="11"/>
        <v>8874</v>
      </c>
      <c r="D46" s="439"/>
      <c r="E46" s="440">
        <f>[2]INDICADOR!$D$25</f>
        <v>58</v>
      </c>
      <c r="F46" s="441"/>
      <c r="G46" s="442">
        <v>9</v>
      </c>
      <c r="H46" s="442"/>
      <c r="I46" s="443">
        <f>[2]INDICADOR!$B$25</f>
        <v>17</v>
      </c>
      <c r="J46" s="443"/>
      <c r="K46" s="69">
        <v>0</v>
      </c>
      <c r="L46" s="73">
        <f>[2]INDICADOR!$E$10/9</f>
        <v>0</v>
      </c>
      <c r="M46" s="65">
        <f>[2]INDICADOR!$E$9/9</f>
        <v>6.2222222222222223</v>
      </c>
      <c r="N46" s="68">
        <v>0</v>
      </c>
      <c r="O46" s="444">
        <v>0</v>
      </c>
      <c r="P46" s="445"/>
      <c r="Q46" s="444">
        <v>0</v>
      </c>
      <c r="R46" s="445"/>
      <c r="S46" s="53"/>
      <c r="T46" s="53"/>
      <c r="U46" s="53"/>
      <c r="V46" s="45"/>
      <c r="W46" s="45"/>
      <c r="X46" s="45"/>
      <c r="Y46" s="45"/>
      <c r="Z46" s="45"/>
      <c r="AA46" s="45"/>
      <c r="AB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</row>
    <row r="47" spans="2:41" ht="45" customHeight="1" x14ac:dyDescent="0.2">
      <c r="B47" s="71" t="str">
        <f t="shared" si="10"/>
        <v>Mayo
2019</v>
      </c>
      <c r="C47" s="438">
        <f t="shared" si="11"/>
        <v>10962</v>
      </c>
      <c r="D47" s="439"/>
      <c r="E47" s="450">
        <f>[2]INDICADOR!$D$26</f>
        <v>58</v>
      </c>
      <c r="F47" s="450"/>
      <c r="G47" s="442">
        <v>9</v>
      </c>
      <c r="H47" s="442"/>
      <c r="I47" s="443">
        <f>[2]INDICADOR!$B$26</f>
        <v>21</v>
      </c>
      <c r="J47" s="443"/>
      <c r="K47" s="69">
        <v>0</v>
      </c>
      <c r="L47" s="73">
        <f>[2]INDICADOR!$F$10/9</f>
        <v>0</v>
      </c>
      <c r="M47" s="65">
        <f>[2]INDICADOR!$F$9/9</f>
        <v>18.555555555555557</v>
      </c>
      <c r="N47" s="68">
        <v>0</v>
      </c>
      <c r="O47" s="444">
        <v>0</v>
      </c>
      <c r="P47" s="445"/>
      <c r="Q47" s="444">
        <v>0</v>
      </c>
      <c r="R47" s="445"/>
      <c r="S47" s="53"/>
      <c r="T47" s="53"/>
      <c r="U47" s="53"/>
      <c r="V47" s="45"/>
      <c r="W47" s="45"/>
      <c r="X47" s="45"/>
      <c r="Y47" s="45"/>
      <c r="Z47" s="45"/>
      <c r="AA47" s="45"/>
      <c r="AB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</row>
    <row r="48" spans="2:41" ht="45" customHeight="1" x14ac:dyDescent="0.2">
      <c r="B48" s="71" t="str">
        <f t="shared" si="10"/>
        <v>Junio
2019</v>
      </c>
      <c r="C48" s="438">
        <f t="shared" si="11"/>
        <v>9396</v>
      </c>
      <c r="D48" s="439"/>
      <c r="E48" s="450">
        <f>[2]INDICADOR!$D$27</f>
        <v>58</v>
      </c>
      <c r="F48" s="450"/>
      <c r="G48" s="442">
        <v>9</v>
      </c>
      <c r="H48" s="442"/>
      <c r="I48" s="443">
        <f>[2]INDICADOR!$B$27</f>
        <v>18</v>
      </c>
      <c r="J48" s="443"/>
      <c r="K48" s="69">
        <v>0</v>
      </c>
      <c r="L48" s="73">
        <f>[2]INDICADOR!$G$10/9</f>
        <v>0</v>
      </c>
      <c r="M48" s="65">
        <f>[2]INDICADOR!$G$9/9</f>
        <v>3.7777777777777777</v>
      </c>
      <c r="N48" s="68">
        <v>1</v>
      </c>
      <c r="O48" s="444">
        <v>0</v>
      </c>
      <c r="P48" s="445"/>
      <c r="Q48" s="444">
        <v>0</v>
      </c>
      <c r="R48" s="445"/>
      <c r="S48" s="53"/>
      <c r="T48" s="53"/>
      <c r="U48" s="53"/>
      <c r="V48" s="45"/>
      <c r="W48" s="45"/>
      <c r="X48" s="45"/>
      <c r="Y48" s="45"/>
      <c r="Z48" s="45"/>
      <c r="AA48" s="45"/>
      <c r="AB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</row>
    <row r="49" spans="2:41" ht="45" customHeight="1" x14ac:dyDescent="0.2">
      <c r="B49" s="71" t="str">
        <f t="shared" si="10"/>
        <v>Julio
2019</v>
      </c>
      <c r="C49" s="438">
        <f t="shared" si="11"/>
        <v>11484</v>
      </c>
      <c r="D49" s="439"/>
      <c r="E49" s="450">
        <f>[2]INDICADOR!$D$28</f>
        <v>58</v>
      </c>
      <c r="F49" s="450"/>
      <c r="G49" s="442">
        <v>9</v>
      </c>
      <c r="H49" s="442"/>
      <c r="I49" s="443">
        <f>[2]INDICADOR!$B$28</f>
        <v>22</v>
      </c>
      <c r="J49" s="443"/>
      <c r="K49" s="70">
        <v>0</v>
      </c>
      <c r="L49" s="73">
        <f>[2]INDICADOR!$H$10/9</f>
        <v>0</v>
      </c>
      <c r="M49" s="65">
        <f>[2]INDICADOR!$H$9/9</f>
        <v>2.9444444444444446</v>
      </c>
      <c r="N49" s="68">
        <v>0</v>
      </c>
      <c r="O49" s="444">
        <v>0</v>
      </c>
      <c r="P49" s="445"/>
      <c r="Q49" s="444">
        <v>0</v>
      </c>
      <c r="R49" s="445"/>
      <c r="S49" s="53"/>
      <c r="T49" s="53"/>
      <c r="U49" s="53"/>
      <c r="V49" s="45"/>
      <c r="W49" s="45"/>
      <c r="X49" s="45"/>
      <c r="Y49" s="45"/>
      <c r="Z49" s="45"/>
      <c r="AA49" s="45"/>
      <c r="AB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</row>
    <row r="50" spans="2:41" ht="45" customHeight="1" x14ac:dyDescent="0.2">
      <c r="B50" s="71" t="str">
        <f t="shared" si="10"/>
        <v>Agosto
2019</v>
      </c>
      <c r="C50" s="438">
        <f t="shared" ref="C50:C51" si="12">(E50*G50*I50)+K50-(L50*G50)</f>
        <v>10440</v>
      </c>
      <c r="D50" s="439"/>
      <c r="E50" s="450">
        <f>[2]INDICADOR!$D$29</f>
        <v>58</v>
      </c>
      <c r="F50" s="450"/>
      <c r="G50" s="442">
        <v>9</v>
      </c>
      <c r="H50" s="442"/>
      <c r="I50" s="443">
        <f>[2]INDICADOR!$B$29</f>
        <v>20</v>
      </c>
      <c r="J50" s="443"/>
      <c r="K50" s="70">
        <v>0</v>
      </c>
      <c r="L50" s="73">
        <f>[2]INDICADOR!$I$10/9</f>
        <v>0</v>
      </c>
      <c r="M50" s="65">
        <f>[2]INDICADOR!$I$9/9</f>
        <v>9.4444444444444446</v>
      </c>
      <c r="N50" s="68">
        <v>0</v>
      </c>
      <c r="O50" s="444">
        <v>0</v>
      </c>
      <c r="P50" s="445"/>
      <c r="Q50" s="444">
        <v>0</v>
      </c>
      <c r="R50" s="445"/>
      <c r="S50" s="53"/>
      <c r="T50" s="53"/>
      <c r="U50" s="53"/>
      <c r="V50" s="45"/>
      <c r="W50" s="45"/>
      <c r="X50" s="45"/>
      <c r="Y50" s="45"/>
      <c r="Z50" s="45"/>
      <c r="AA50" s="45"/>
      <c r="AB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</row>
    <row r="51" spans="2:41" ht="45" customHeight="1" x14ac:dyDescent="0.2">
      <c r="B51" s="71" t="str">
        <f t="shared" si="10"/>
        <v>Septiembre
2019</v>
      </c>
      <c r="C51" s="438">
        <f t="shared" si="12"/>
        <v>10962</v>
      </c>
      <c r="D51" s="439"/>
      <c r="E51" s="440">
        <f>[2]INDICADOR!$D$30</f>
        <v>58</v>
      </c>
      <c r="F51" s="441"/>
      <c r="G51" s="442">
        <v>9</v>
      </c>
      <c r="H51" s="442"/>
      <c r="I51" s="443">
        <f>[2]INDICADOR!$B$30</f>
        <v>21</v>
      </c>
      <c r="J51" s="443"/>
      <c r="K51" s="76">
        <v>0</v>
      </c>
      <c r="L51" s="73">
        <f>[2]INDICADOR!$J$10/9</f>
        <v>0</v>
      </c>
      <c r="M51" s="65">
        <f>[2]INDICADOR!$J$9/9</f>
        <v>19</v>
      </c>
      <c r="N51" s="68">
        <v>0</v>
      </c>
      <c r="O51" s="444">
        <v>0</v>
      </c>
      <c r="P51" s="445"/>
      <c r="Q51" s="444">
        <v>0</v>
      </c>
      <c r="R51" s="445"/>
      <c r="S51" s="53"/>
      <c r="T51" s="53"/>
      <c r="U51" s="53"/>
      <c r="V51" s="45"/>
      <c r="W51" s="45"/>
      <c r="X51" s="45"/>
      <c r="Y51" s="45"/>
      <c r="Z51" s="45"/>
      <c r="AA51" s="45"/>
      <c r="AB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</row>
    <row r="52" spans="2:41" ht="45" customHeight="1" x14ac:dyDescent="0.2">
      <c r="B52" s="71" t="str">
        <f t="shared" si="10"/>
        <v>Octubre
2019</v>
      </c>
      <c r="C52" s="438">
        <f t="shared" ref="C52:C54" si="13">(E52*G52*I52)+K52-(L52*G52)</f>
        <v>12760</v>
      </c>
      <c r="D52" s="439"/>
      <c r="E52" s="440">
        <f>[2]INDICADOR!$D$31</f>
        <v>58</v>
      </c>
      <c r="F52" s="441"/>
      <c r="G52" s="442">
        <v>10</v>
      </c>
      <c r="H52" s="442"/>
      <c r="I52" s="443">
        <f>[2]INDICADOR!$B$31</f>
        <v>22</v>
      </c>
      <c r="J52" s="443"/>
      <c r="K52" s="79">
        <v>0</v>
      </c>
      <c r="L52" s="73">
        <f>[2]INDICADOR!$K$10/9</f>
        <v>0</v>
      </c>
      <c r="M52" s="65">
        <f>[2]INDICADOR!$K$9/9</f>
        <v>0.5</v>
      </c>
      <c r="N52" s="68">
        <v>0</v>
      </c>
      <c r="O52" s="444">
        <v>0</v>
      </c>
      <c r="P52" s="445"/>
      <c r="Q52" s="444">
        <v>0</v>
      </c>
      <c r="R52" s="445"/>
      <c r="S52" s="53"/>
      <c r="T52" s="53"/>
      <c r="U52" s="53"/>
      <c r="V52" s="45"/>
      <c r="W52" s="45"/>
      <c r="X52" s="45"/>
      <c r="Y52" s="45"/>
      <c r="Z52" s="45"/>
      <c r="AA52" s="45"/>
      <c r="AB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</row>
    <row r="53" spans="2:41" ht="45" customHeight="1" x14ac:dyDescent="0.2">
      <c r="B53" s="71" t="str">
        <f t="shared" si="10"/>
        <v>Noviembre
2019</v>
      </c>
      <c r="C53" s="438">
        <f t="shared" si="13"/>
        <v>11484</v>
      </c>
      <c r="D53" s="439"/>
      <c r="E53" s="440">
        <f>[2]INDICADOR!$D$32</f>
        <v>58</v>
      </c>
      <c r="F53" s="441"/>
      <c r="G53" s="442">
        <v>11</v>
      </c>
      <c r="H53" s="442"/>
      <c r="I53" s="443">
        <f>[2]INDICADOR!$B$32</f>
        <v>18</v>
      </c>
      <c r="J53" s="443"/>
      <c r="K53" s="79">
        <v>0</v>
      </c>
      <c r="L53" s="73">
        <f>[2]INDICADOR!$L$10/9</f>
        <v>0</v>
      </c>
      <c r="M53" s="65">
        <f>[2]INDICADOR!$L$9/9</f>
        <v>4</v>
      </c>
      <c r="N53" s="68">
        <v>0</v>
      </c>
      <c r="O53" s="444">
        <v>0</v>
      </c>
      <c r="P53" s="445"/>
      <c r="Q53" s="444">
        <v>0</v>
      </c>
      <c r="R53" s="445"/>
      <c r="S53" s="53"/>
      <c r="T53" s="53"/>
      <c r="U53" s="53"/>
      <c r="V53" s="45"/>
      <c r="W53" s="45"/>
      <c r="X53" s="45"/>
      <c r="Y53" s="45"/>
      <c r="Z53" s="45"/>
      <c r="AA53" s="45"/>
      <c r="AB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</row>
    <row r="54" spans="2:41" ht="45" customHeight="1" x14ac:dyDescent="0.2">
      <c r="B54" s="71" t="str">
        <f t="shared" si="10"/>
        <v>Diciembre
2019</v>
      </c>
      <c r="C54" s="438">
        <f t="shared" si="13"/>
        <v>13218</v>
      </c>
      <c r="D54" s="439"/>
      <c r="E54" s="440">
        <f>[2]INDICADOR!$D$33</f>
        <v>58</v>
      </c>
      <c r="F54" s="441"/>
      <c r="G54" s="442">
        <v>12</v>
      </c>
      <c r="H54" s="442"/>
      <c r="I54" s="443">
        <f>[2]INDICADOR!$B$33</f>
        <v>19</v>
      </c>
      <c r="J54" s="443"/>
      <c r="K54" s="79">
        <v>0</v>
      </c>
      <c r="L54" s="65">
        <f>[2]INDICADOR!$M$10/9</f>
        <v>0.5</v>
      </c>
      <c r="M54" s="65">
        <f>[2]INDICADOR!$M$9/9</f>
        <v>2</v>
      </c>
      <c r="N54" s="68">
        <v>1</v>
      </c>
      <c r="O54" s="444">
        <v>0</v>
      </c>
      <c r="P54" s="445"/>
      <c r="Q54" s="444">
        <v>0</v>
      </c>
      <c r="R54" s="445"/>
      <c r="S54" s="53"/>
      <c r="T54" s="53"/>
      <c r="U54" s="53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</row>
  </sheetData>
  <mergeCells count="226">
    <mergeCell ref="B23:C23"/>
    <mergeCell ref="B24:C24"/>
    <mergeCell ref="B25:C25"/>
    <mergeCell ref="J22:K22"/>
    <mergeCell ref="D23:E23"/>
    <mergeCell ref="F23:G23"/>
    <mergeCell ref="H23:I23"/>
    <mergeCell ref="J23:K23"/>
    <mergeCell ref="D24:E24"/>
    <mergeCell ref="F24:G24"/>
    <mergeCell ref="H24:I24"/>
    <mergeCell ref="J24:K24"/>
    <mergeCell ref="H33:I33"/>
    <mergeCell ref="D34:E34"/>
    <mergeCell ref="F34:G34"/>
    <mergeCell ref="H34:I34"/>
    <mergeCell ref="B26:C26"/>
    <mergeCell ref="B27:C27"/>
    <mergeCell ref="B28:C28"/>
    <mergeCell ref="D28:E28"/>
    <mergeCell ref="F28:G28"/>
    <mergeCell ref="H28:I28"/>
    <mergeCell ref="B29:C29"/>
    <mergeCell ref="D29:E29"/>
    <mergeCell ref="F29:G29"/>
    <mergeCell ref="H29:I29"/>
    <mergeCell ref="J34:K34"/>
    <mergeCell ref="C40:D40"/>
    <mergeCell ref="C39:D39"/>
    <mergeCell ref="C38:D38"/>
    <mergeCell ref="D30:E30"/>
    <mergeCell ref="F30:G30"/>
    <mergeCell ref="H30:I30"/>
    <mergeCell ref="J30:K30"/>
    <mergeCell ref="D31:E31"/>
    <mergeCell ref="F31:G31"/>
    <mergeCell ref="H31:I31"/>
    <mergeCell ref="J31:K31"/>
    <mergeCell ref="D32:E32"/>
    <mergeCell ref="F32:G32"/>
    <mergeCell ref="H32:I32"/>
    <mergeCell ref="J32:K32"/>
    <mergeCell ref="J33:K33"/>
    <mergeCell ref="B30:C30"/>
    <mergeCell ref="B31:C31"/>
    <mergeCell ref="B32:C32"/>
    <mergeCell ref="B33:C33"/>
    <mergeCell ref="B34:C34"/>
    <mergeCell ref="D33:E33"/>
    <mergeCell ref="F33:G33"/>
    <mergeCell ref="E12:K12"/>
    <mergeCell ref="J29:K29"/>
    <mergeCell ref="D26:E26"/>
    <mergeCell ref="F26:G26"/>
    <mergeCell ref="H26:I26"/>
    <mergeCell ref="J26:K26"/>
    <mergeCell ref="D27:E27"/>
    <mergeCell ref="F27:G27"/>
    <mergeCell ref="H27:I27"/>
    <mergeCell ref="J27:K27"/>
    <mergeCell ref="J28:K28"/>
    <mergeCell ref="D25:E25"/>
    <mergeCell ref="F25:G25"/>
    <mergeCell ref="H25:I25"/>
    <mergeCell ref="J25:K25"/>
    <mergeCell ref="D22:E22"/>
    <mergeCell ref="F22:G22"/>
    <mergeCell ref="H22:I22"/>
    <mergeCell ref="F20:G20"/>
    <mergeCell ref="H20:I20"/>
    <mergeCell ref="J20:K20"/>
    <mergeCell ref="D21:E21"/>
    <mergeCell ref="F21:G21"/>
    <mergeCell ref="H21:I21"/>
    <mergeCell ref="B13:D13"/>
    <mergeCell ref="E13:K13"/>
    <mergeCell ref="B14:D14"/>
    <mergeCell ref="E14:K14"/>
    <mergeCell ref="B15:D15"/>
    <mergeCell ref="B18:C18"/>
    <mergeCell ref="B19:C19"/>
    <mergeCell ref="E15:K15"/>
    <mergeCell ref="O54:P54"/>
    <mergeCell ref="O41:P41"/>
    <mergeCell ref="Q41:R41"/>
    <mergeCell ref="O48:P48"/>
    <mergeCell ref="Q48:R48"/>
    <mergeCell ref="E40:F40"/>
    <mergeCell ref="G40:H40"/>
    <mergeCell ref="I40:J40"/>
    <mergeCell ref="O50:P50"/>
    <mergeCell ref="Q50:R50"/>
    <mergeCell ref="O51:P51"/>
    <mergeCell ref="Q51:R51"/>
    <mergeCell ref="Q52:R52"/>
    <mergeCell ref="Q40:R40"/>
    <mergeCell ref="Q54:R54"/>
    <mergeCell ref="O49:P49"/>
    <mergeCell ref="Q49:R49"/>
    <mergeCell ref="O44:P44"/>
    <mergeCell ref="Q44:R44"/>
    <mergeCell ref="O46:P46"/>
    <mergeCell ref="Q46:R46"/>
    <mergeCell ref="E47:F47"/>
    <mergeCell ref="G47:H47"/>
    <mergeCell ref="I47:J47"/>
    <mergeCell ref="C54:D54"/>
    <mergeCell ref="E54:F54"/>
    <mergeCell ref="G54:H54"/>
    <mergeCell ref="I54:J54"/>
    <mergeCell ref="C41:D41"/>
    <mergeCell ref="E41:F41"/>
    <mergeCell ref="G41:H41"/>
    <mergeCell ref="I41:J41"/>
    <mergeCell ref="C48:D48"/>
    <mergeCell ref="E48:F48"/>
    <mergeCell ref="G48:H48"/>
    <mergeCell ref="I48:J48"/>
    <mergeCell ref="C49:D49"/>
    <mergeCell ref="E49:F49"/>
    <mergeCell ref="G49:H49"/>
    <mergeCell ref="I49:J49"/>
    <mergeCell ref="C50:D50"/>
    <mergeCell ref="E50:F50"/>
    <mergeCell ref="G50:H50"/>
    <mergeCell ref="I50:J50"/>
    <mergeCell ref="C51:D51"/>
    <mergeCell ref="E51:F51"/>
    <mergeCell ref="G51:H51"/>
    <mergeCell ref="I51:J51"/>
    <mergeCell ref="W16:AH16"/>
    <mergeCell ref="J9:K9"/>
    <mergeCell ref="B16:S16"/>
    <mergeCell ref="B35:K35"/>
    <mergeCell ref="B21:C21"/>
    <mergeCell ref="B22:C22"/>
    <mergeCell ref="B20:C20"/>
    <mergeCell ref="Z38:AJ39"/>
    <mergeCell ref="B17:K17"/>
    <mergeCell ref="L17:S17"/>
    <mergeCell ref="D18:E18"/>
    <mergeCell ref="F18:G18"/>
    <mergeCell ref="H18:I18"/>
    <mergeCell ref="J18:K18"/>
    <mergeCell ref="L18:S35"/>
    <mergeCell ref="D19:E19"/>
    <mergeCell ref="F19:G19"/>
    <mergeCell ref="H19:I19"/>
    <mergeCell ref="J19:K19"/>
    <mergeCell ref="B12:D12"/>
    <mergeCell ref="W38:X38"/>
    <mergeCell ref="W39:X39"/>
    <mergeCell ref="Q38:R38"/>
    <mergeCell ref="O38:P38"/>
    <mergeCell ref="O52:P52"/>
    <mergeCell ref="B1:D2"/>
    <mergeCell ref="B4:K4"/>
    <mergeCell ref="L4:S4"/>
    <mergeCell ref="B5:D5"/>
    <mergeCell ref="E5:K5"/>
    <mergeCell ref="B6:D7"/>
    <mergeCell ref="E6:K7"/>
    <mergeCell ref="B8:D9"/>
    <mergeCell ref="E8:I8"/>
    <mergeCell ref="E9:I9"/>
    <mergeCell ref="B3:S3"/>
    <mergeCell ref="J8:K8"/>
    <mergeCell ref="L5:S15"/>
    <mergeCell ref="O40:P40"/>
    <mergeCell ref="I38:J38"/>
    <mergeCell ref="Q39:R39"/>
    <mergeCell ref="B10:D11"/>
    <mergeCell ref="E10:I10"/>
    <mergeCell ref="J10:K10"/>
    <mergeCell ref="E11:I11"/>
    <mergeCell ref="J11:K11"/>
    <mergeCell ref="J21:K21"/>
    <mergeCell ref="D20:E20"/>
    <mergeCell ref="E44:F44"/>
    <mergeCell ref="G44:H44"/>
    <mergeCell ref="C46:D46"/>
    <mergeCell ref="E38:F38"/>
    <mergeCell ref="G38:H38"/>
    <mergeCell ref="C52:D52"/>
    <mergeCell ref="E52:F52"/>
    <mergeCell ref="G52:H52"/>
    <mergeCell ref="I52:J52"/>
    <mergeCell ref="E46:F46"/>
    <mergeCell ref="G46:H46"/>
    <mergeCell ref="I46:J46"/>
    <mergeCell ref="C45:D45"/>
    <mergeCell ref="E45:F45"/>
    <mergeCell ref="G45:H45"/>
    <mergeCell ref="I45:J45"/>
    <mergeCell ref="C42:D42"/>
    <mergeCell ref="E42:F42"/>
    <mergeCell ref="G42:H42"/>
    <mergeCell ref="I42:J42"/>
    <mergeCell ref="C43:D43"/>
    <mergeCell ref="E43:F43"/>
    <mergeCell ref="G43:H43"/>
    <mergeCell ref="I43:J43"/>
    <mergeCell ref="E1:O2"/>
    <mergeCell ref="P1:S1"/>
    <mergeCell ref="P2:S2"/>
    <mergeCell ref="C53:D53"/>
    <mergeCell ref="E53:F53"/>
    <mergeCell ref="G53:H53"/>
    <mergeCell ref="I53:J53"/>
    <mergeCell ref="O53:P53"/>
    <mergeCell ref="Q53:R53"/>
    <mergeCell ref="O39:P39"/>
    <mergeCell ref="E39:F39"/>
    <mergeCell ref="G39:H39"/>
    <mergeCell ref="I39:J39"/>
    <mergeCell ref="C47:D47"/>
    <mergeCell ref="O47:P47"/>
    <mergeCell ref="Q47:R47"/>
    <mergeCell ref="O45:P45"/>
    <mergeCell ref="Q45:R45"/>
    <mergeCell ref="O42:P42"/>
    <mergeCell ref="Q42:R42"/>
    <mergeCell ref="O43:P43"/>
    <mergeCell ref="Q43:R43"/>
    <mergeCell ref="I44:J44"/>
    <mergeCell ref="C44:D44"/>
  </mergeCells>
  <conditionalFormatting sqref="H19:I19">
    <cfRule type="cellIs" dxfId="73" priority="27" operator="lessThan">
      <formula>26</formula>
    </cfRule>
    <cfRule type="cellIs" dxfId="72" priority="28" operator="greaterThan">
      <formula>25</formula>
    </cfRule>
  </conditionalFormatting>
  <conditionalFormatting sqref="H20:I20">
    <cfRule type="cellIs" dxfId="71" priority="24" operator="lessThan">
      <formula>21</formula>
    </cfRule>
    <cfRule type="cellIs" dxfId="70" priority="25" operator="greaterThan">
      <formula>20</formula>
    </cfRule>
  </conditionalFormatting>
  <conditionalFormatting sqref="H21:I21">
    <cfRule type="cellIs" dxfId="69" priority="22" operator="lessThan">
      <formula>16</formula>
    </cfRule>
    <cfRule type="cellIs" dxfId="68" priority="23" operator="greaterThan">
      <formula>15</formula>
    </cfRule>
  </conditionalFormatting>
  <conditionalFormatting sqref="H23:I23">
    <cfRule type="cellIs" dxfId="67" priority="18" operator="lessThan">
      <formula>26%</formula>
    </cfRule>
    <cfRule type="cellIs" dxfId="66" priority="19" operator="greaterThan">
      <formula>25%</formula>
    </cfRule>
  </conditionalFormatting>
  <conditionalFormatting sqref="H24:I24">
    <cfRule type="cellIs" dxfId="65" priority="13" operator="lessThan">
      <formula>0.21</formula>
    </cfRule>
    <cfRule type="cellIs" dxfId="64" priority="14" operator="greaterThan">
      <formula>0.2</formula>
    </cfRule>
  </conditionalFormatting>
  <conditionalFormatting sqref="H25:I25">
    <cfRule type="cellIs" dxfId="63" priority="11" operator="lessThan">
      <formula>0.16</formula>
    </cfRule>
    <cfRule type="cellIs" dxfId="62" priority="12" operator="greaterThan">
      <formula>0.15</formula>
    </cfRule>
  </conditionalFormatting>
  <conditionalFormatting sqref="H26:I26">
    <cfRule type="cellIs" dxfId="61" priority="9" operator="lessThan">
      <formula>0.11</formula>
    </cfRule>
    <cfRule type="cellIs" dxfId="60" priority="10" operator="greaterThan">
      <formula>0.1</formula>
    </cfRule>
  </conditionalFormatting>
  <conditionalFormatting sqref="H27:I27">
    <cfRule type="cellIs" dxfId="59" priority="7" operator="lessThan">
      <formula>0.06</formula>
    </cfRule>
    <cfRule type="cellIs" dxfId="58" priority="8" operator="greaterThan">
      <formula>0.05</formula>
    </cfRule>
  </conditionalFormatting>
  <conditionalFormatting sqref="H28:I34">
    <cfRule type="cellIs" dxfId="57" priority="1" operator="lessThan">
      <formula>0.06</formula>
    </cfRule>
    <cfRule type="cellIs" dxfId="56" priority="2" operator="greaterThan">
      <formula>0.05</formula>
    </cfRule>
  </conditionalFormatting>
  <pageMargins left="0.25" right="0.25" top="0.75" bottom="0.75" header="0.3" footer="0.3"/>
  <pageSetup paperSize="9" orientation="portrait" r:id="rId1"/>
  <drawing r:id="rId2"/>
  <legacyDrawing r:id="rId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rgb="FF92D050"/>
  </sheetPr>
  <dimension ref="B1:U36"/>
  <sheetViews>
    <sheetView topLeftCell="J1" zoomScale="60" zoomScaleNormal="60" zoomScalePageLayoutView="75" workbookViewId="0">
      <selection activeCell="R1" sqref="R1:U1"/>
    </sheetView>
  </sheetViews>
  <sheetFormatPr baseColWidth="10" defaultRowHeight="14.25" x14ac:dyDescent="0.2"/>
  <cols>
    <col min="1" max="1" width="5.7109375" style="26" customWidth="1"/>
    <col min="2" max="4" width="18.85546875" style="26" customWidth="1"/>
    <col min="5" max="5" width="17.7109375" style="26" customWidth="1"/>
    <col min="6" max="6" width="11.42578125" style="26"/>
    <col min="7" max="7" width="12.5703125" style="26" customWidth="1"/>
    <col min="8" max="9" width="13.85546875" style="26" customWidth="1"/>
    <col min="10" max="10" width="11.42578125" style="26"/>
    <col min="11" max="11" width="19.7109375" style="26" customWidth="1"/>
    <col min="12" max="21" width="13.7109375" style="26" customWidth="1"/>
    <col min="22" max="16384" width="11.42578125" style="26"/>
  </cols>
  <sheetData>
    <row r="1" spans="2:21" ht="48.95" customHeight="1" thickTop="1" thickBot="1" x14ac:dyDescent="0.25">
      <c r="B1" s="230"/>
      <c r="C1" s="230"/>
      <c r="D1" s="230"/>
      <c r="E1" s="403" t="s">
        <v>70</v>
      </c>
      <c r="F1" s="404"/>
      <c r="G1" s="404"/>
      <c r="H1" s="404"/>
      <c r="I1" s="404"/>
      <c r="J1" s="404"/>
      <c r="K1" s="404"/>
      <c r="L1" s="404"/>
      <c r="M1" s="404"/>
      <c r="N1" s="404"/>
      <c r="O1" s="404"/>
      <c r="P1" s="404"/>
      <c r="Q1" s="405"/>
      <c r="R1" s="338" t="s">
        <v>221</v>
      </c>
      <c r="S1" s="339"/>
      <c r="T1" s="339"/>
      <c r="U1" s="340"/>
    </row>
    <row r="2" spans="2:21" ht="48.95" customHeight="1" thickTop="1" thickBot="1" x14ac:dyDescent="0.25">
      <c r="B2" s="230"/>
      <c r="C2" s="230"/>
      <c r="D2" s="230"/>
      <c r="E2" s="406"/>
      <c r="F2" s="407"/>
      <c r="G2" s="407"/>
      <c r="H2" s="407"/>
      <c r="I2" s="407"/>
      <c r="J2" s="407"/>
      <c r="K2" s="407"/>
      <c r="L2" s="407"/>
      <c r="M2" s="407"/>
      <c r="N2" s="407"/>
      <c r="O2" s="407"/>
      <c r="P2" s="407"/>
      <c r="Q2" s="408"/>
      <c r="R2" s="325" t="s">
        <v>220</v>
      </c>
      <c r="S2" s="326"/>
      <c r="T2" s="326"/>
      <c r="U2" s="327"/>
    </row>
    <row r="3" spans="2:21" ht="15" customHeight="1" thickTop="1" thickBot="1" x14ac:dyDescent="0.25"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0"/>
      <c r="S3" s="230"/>
      <c r="T3" s="230"/>
      <c r="U3" s="230"/>
    </row>
    <row r="4" spans="2:21" ht="30" customHeight="1" thickTop="1" thickBot="1" x14ac:dyDescent="0.25">
      <c r="B4" s="313" t="s">
        <v>1</v>
      </c>
      <c r="C4" s="314"/>
      <c r="D4" s="314"/>
      <c r="E4" s="314"/>
      <c r="F4" s="314"/>
      <c r="G4" s="314"/>
      <c r="H4" s="314"/>
      <c r="I4" s="314"/>
      <c r="J4" s="314"/>
      <c r="K4" s="315"/>
      <c r="L4" s="316" t="s">
        <v>2</v>
      </c>
      <c r="M4" s="317"/>
      <c r="N4" s="317"/>
      <c r="O4" s="317"/>
      <c r="P4" s="317"/>
      <c r="Q4" s="317"/>
      <c r="R4" s="317"/>
      <c r="S4" s="317"/>
      <c r="T4" s="317"/>
      <c r="U4" s="318"/>
    </row>
    <row r="5" spans="2:21" ht="30" customHeight="1" thickTop="1" thickBot="1" x14ac:dyDescent="0.25">
      <c r="B5" s="213" t="s">
        <v>30</v>
      </c>
      <c r="C5" s="214"/>
      <c r="D5" s="223"/>
      <c r="E5" s="359" t="s">
        <v>192</v>
      </c>
      <c r="F5" s="360"/>
      <c r="G5" s="360"/>
      <c r="H5" s="360"/>
      <c r="I5" s="360"/>
      <c r="J5" s="360"/>
      <c r="K5" s="361"/>
      <c r="L5" s="200"/>
      <c r="M5" s="201"/>
      <c r="N5" s="201"/>
      <c r="O5" s="201"/>
      <c r="P5" s="201"/>
      <c r="Q5" s="201"/>
      <c r="R5" s="201"/>
      <c r="S5" s="201"/>
      <c r="T5" s="201"/>
      <c r="U5" s="202"/>
    </row>
    <row r="6" spans="2:21" ht="15.75" customHeight="1" thickTop="1" x14ac:dyDescent="0.2">
      <c r="B6" s="224" t="s">
        <v>77</v>
      </c>
      <c r="C6" s="225"/>
      <c r="D6" s="226"/>
      <c r="E6" s="305" t="s">
        <v>140</v>
      </c>
      <c r="F6" s="306"/>
      <c r="G6" s="306"/>
      <c r="H6" s="306"/>
      <c r="I6" s="306"/>
      <c r="J6" s="306"/>
      <c r="K6" s="307"/>
      <c r="L6" s="203"/>
      <c r="M6" s="204"/>
      <c r="N6" s="204"/>
      <c r="O6" s="204"/>
      <c r="P6" s="204"/>
      <c r="Q6" s="204"/>
      <c r="R6" s="204"/>
      <c r="S6" s="204"/>
      <c r="T6" s="204"/>
      <c r="U6" s="205"/>
    </row>
    <row r="7" spans="2:21" ht="15.75" customHeight="1" thickBot="1" x14ac:dyDescent="0.25">
      <c r="B7" s="227"/>
      <c r="C7" s="228"/>
      <c r="D7" s="229"/>
      <c r="E7" s="308"/>
      <c r="F7" s="309"/>
      <c r="G7" s="309"/>
      <c r="H7" s="309"/>
      <c r="I7" s="309"/>
      <c r="J7" s="309"/>
      <c r="K7" s="310"/>
      <c r="L7" s="203"/>
      <c r="M7" s="204"/>
      <c r="N7" s="204"/>
      <c r="O7" s="204"/>
      <c r="P7" s="204"/>
      <c r="Q7" s="204"/>
      <c r="R7" s="204"/>
      <c r="S7" s="204"/>
      <c r="T7" s="204"/>
      <c r="U7" s="205"/>
    </row>
    <row r="8" spans="2:21" ht="42.95" customHeight="1" thickTop="1" x14ac:dyDescent="0.3">
      <c r="B8" s="224" t="s">
        <v>172</v>
      </c>
      <c r="C8" s="225"/>
      <c r="D8" s="226"/>
      <c r="E8" s="348" t="s">
        <v>198</v>
      </c>
      <c r="F8" s="349"/>
      <c r="G8" s="349"/>
      <c r="H8" s="349"/>
      <c r="I8" s="349"/>
      <c r="J8" s="349"/>
      <c r="K8" s="23" t="s">
        <v>127</v>
      </c>
      <c r="L8" s="203"/>
      <c r="M8" s="204"/>
      <c r="N8" s="204"/>
      <c r="O8" s="204"/>
      <c r="P8" s="204"/>
      <c r="Q8" s="204"/>
      <c r="R8" s="204"/>
      <c r="S8" s="204"/>
      <c r="T8" s="204"/>
      <c r="U8" s="205"/>
    </row>
    <row r="9" spans="2:21" ht="42.95" customHeight="1" thickBot="1" x14ac:dyDescent="0.25">
      <c r="B9" s="227"/>
      <c r="C9" s="228"/>
      <c r="D9" s="229"/>
      <c r="E9" s="211" t="s">
        <v>126</v>
      </c>
      <c r="F9" s="212"/>
      <c r="G9" s="212"/>
      <c r="H9" s="212"/>
      <c r="I9" s="212"/>
      <c r="J9" s="212"/>
      <c r="K9" s="59"/>
      <c r="L9" s="203"/>
      <c r="M9" s="204"/>
      <c r="N9" s="204"/>
      <c r="O9" s="204"/>
      <c r="P9" s="204"/>
      <c r="Q9" s="204"/>
      <c r="R9" s="204"/>
      <c r="S9" s="204"/>
      <c r="T9" s="204"/>
      <c r="U9" s="205"/>
    </row>
    <row r="10" spans="2:21" ht="42.95" customHeight="1" thickTop="1" x14ac:dyDescent="0.3">
      <c r="B10" s="224" t="s">
        <v>173</v>
      </c>
      <c r="C10" s="225"/>
      <c r="D10" s="226"/>
      <c r="E10" s="348" t="s">
        <v>199</v>
      </c>
      <c r="F10" s="349"/>
      <c r="G10" s="349"/>
      <c r="H10" s="349"/>
      <c r="I10" s="349"/>
      <c r="J10" s="349" t="s">
        <v>80</v>
      </c>
      <c r="K10" s="23" t="s">
        <v>80</v>
      </c>
      <c r="L10" s="203"/>
      <c r="M10" s="204"/>
      <c r="N10" s="204"/>
      <c r="O10" s="204"/>
      <c r="P10" s="204"/>
      <c r="Q10" s="204"/>
      <c r="R10" s="204"/>
      <c r="S10" s="204"/>
      <c r="T10" s="204"/>
      <c r="U10" s="205"/>
    </row>
    <row r="11" spans="2:21" ht="42.95" customHeight="1" thickBot="1" x14ac:dyDescent="0.25">
      <c r="B11" s="227"/>
      <c r="C11" s="228"/>
      <c r="D11" s="229"/>
      <c r="E11" s="211" t="s">
        <v>175</v>
      </c>
      <c r="F11" s="212"/>
      <c r="G11" s="212"/>
      <c r="H11" s="212"/>
      <c r="I11" s="212"/>
      <c r="J11" s="212"/>
      <c r="K11" s="74"/>
      <c r="L11" s="203"/>
      <c r="M11" s="204"/>
      <c r="N11" s="204"/>
      <c r="O11" s="204"/>
      <c r="P11" s="204"/>
      <c r="Q11" s="204"/>
      <c r="R11" s="204"/>
      <c r="S11" s="204"/>
      <c r="T11" s="204"/>
      <c r="U11" s="205"/>
    </row>
    <row r="12" spans="2:21" ht="30" customHeight="1" thickTop="1" thickBot="1" x14ac:dyDescent="0.25">
      <c r="B12" s="213" t="s">
        <v>71</v>
      </c>
      <c r="C12" s="214"/>
      <c r="D12" s="215"/>
      <c r="E12" s="299" t="s">
        <v>26</v>
      </c>
      <c r="F12" s="300"/>
      <c r="G12" s="300"/>
      <c r="H12" s="300"/>
      <c r="I12" s="300"/>
      <c r="J12" s="300"/>
      <c r="K12" s="301"/>
      <c r="L12" s="203"/>
      <c r="M12" s="204"/>
      <c r="N12" s="204"/>
      <c r="O12" s="204"/>
      <c r="P12" s="204"/>
      <c r="Q12" s="204"/>
      <c r="R12" s="204"/>
      <c r="S12" s="204"/>
      <c r="T12" s="204"/>
      <c r="U12" s="205"/>
    </row>
    <row r="13" spans="2:21" ht="30" customHeight="1" thickTop="1" thickBot="1" x14ac:dyDescent="0.25">
      <c r="B13" s="217" t="s">
        <v>28</v>
      </c>
      <c r="C13" s="218"/>
      <c r="D13" s="219"/>
      <c r="E13" s="299" t="s">
        <v>133</v>
      </c>
      <c r="F13" s="300"/>
      <c r="G13" s="300"/>
      <c r="H13" s="300"/>
      <c r="I13" s="300"/>
      <c r="J13" s="300"/>
      <c r="K13" s="301"/>
      <c r="L13" s="203"/>
      <c r="M13" s="204"/>
      <c r="N13" s="204"/>
      <c r="O13" s="204"/>
      <c r="P13" s="204"/>
      <c r="Q13" s="204"/>
      <c r="R13" s="204"/>
      <c r="S13" s="204"/>
      <c r="T13" s="204"/>
      <c r="U13" s="205"/>
    </row>
    <row r="14" spans="2:21" ht="30" customHeight="1" thickTop="1" thickBot="1" x14ac:dyDescent="0.25">
      <c r="B14" s="220" t="s">
        <v>76</v>
      </c>
      <c r="C14" s="221"/>
      <c r="D14" s="222"/>
      <c r="E14" s="302" t="s">
        <v>78</v>
      </c>
      <c r="F14" s="303"/>
      <c r="G14" s="303"/>
      <c r="H14" s="303"/>
      <c r="I14" s="303"/>
      <c r="J14" s="303"/>
      <c r="K14" s="304"/>
      <c r="L14" s="203"/>
      <c r="M14" s="204"/>
      <c r="N14" s="204"/>
      <c r="O14" s="204"/>
      <c r="P14" s="204"/>
      <c r="Q14" s="204"/>
      <c r="R14" s="204"/>
      <c r="S14" s="204"/>
      <c r="T14" s="204"/>
      <c r="U14" s="205"/>
    </row>
    <row r="15" spans="2:21" ht="50.1" customHeight="1" thickTop="1" thickBot="1" x14ac:dyDescent="0.25">
      <c r="B15" s="231" t="s">
        <v>74</v>
      </c>
      <c r="C15" s="232"/>
      <c r="D15" s="233"/>
      <c r="E15" s="302" t="s">
        <v>91</v>
      </c>
      <c r="F15" s="303"/>
      <c r="G15" s="303"/>
      <c r="H15" s="303"/>
      <c r="I15" s="303"/>
      <c r="J15" s="303"/>
      <c r="K15" s="304"/>
      <c r="L15" s="206"/>
      <c r="M15" s="207"/>
      <c r="N15" s="207"/>
      <c r="O15" s="207"/>
      <c r="P15" s="207"/>
      <c r="Q15" s="207"/>
      <c r="R15" s="207"/>
      <c r="S15" s="207"/>
      <c r="T15" s="207"/>
      <c r="U15" s="208"/>
    </row>
    <row r="16" spans="2:21" ht="15" customHeight="1" thickTop="1" thickBot="1" x14ac:dyDescent="0.25">
      <c r="B16" s="293"/>
      <c r="C16" s="294"/>
      <c r="D16" s="294"/>
      <c r="E16" s="294"/>
      <c r="F16" s="294"/>
      <c r="G16" s="294"/>
      <c r="H16" s="294"/>
      <c r="I16" s="294"/>
      <c r="J16" s="294"/>
      <c r="K16" s="294"/>
      <c r="L16" s="294"/>
      <c r="M16" s="294"/>
      <c r="N16" s="294"/>
      <c r="O16" s="294"/>
      <c r="P16" s="294"/>
      <c r="Q16" s="294"/>
      <c r="R16" s="294"/>
      <c r="S16" s="294"/>
      <c r="T16" s="294"/>
      <c r="U16" s="295"/>
    </row>
    <row r="17" spans="2:21" ht="30" customHeight="1" thickTop="1" thickBot="1" x14ac:dyDescent="0.25">
      <c r="B17" s="287" t="s">
        <v>8</v>
      </c>
      <c r="C17" s="288"/>
      <c r="D17" s="288"/>
      <c r="E17" s="288"/>
      <c r="F17" s="288"/>
      <c r="G17" s="288"/>
      <c r="H17" s="288"/>
      <c r="I17" s="288"/>
      <c r="J17" s="288"/>
      <c r="K17" s="289"/>
      <c r="L17" s="290" t="s">
        <v>27</v>
      </c>
      <c r="M17" s="291"/>
      <c r="N17" s="291"/>
      <c r="O17" s="291"/>
      <c r="P17" s="291"/>
      <c r="Q17" s="291"/>
      <c r="R17" s="291"/>
      <c r="S17" s="291"/>
      <c r="T17" s="291"/>
      <c r="U17" s="292"/>
    </row>
    <row r="18" spans="2:21" ht="65.099999999999994" customHeight="1" thickTop="1" thickBot="1" x14ac:dyDescent="0.25">
      <c r="B18" s="278" t="s">
        <v>10</v>
      </c>
      <c r="C18" s="279"/>
      <c r="D18" s="278" t="str">
        <f>E8</f>
        <v>N° de Accidentes de Trabajo AT que se presentaron en el año</v>
      </c>
      <c r="E18" s="279"/>
      <c r="F18" s="278" t="str">
        <f>E9</f>
        <v>Nº horas hombre trabajadas en el año</v>
      </c>
      <c r="G18" s="279"/>
      <c r="H18" s="280" t="s">
        <v>134</v>
      </c>
      <c r="I18" s="281"/>
      <c r="J18" s="280" t="s">
        <v>12</v>
      </c>
      <c r="K18" s="281"/>
      <c r="L18" s="270" t="s">
        <v>212</v>
      </c>
      <c r="M18" s="271"/>
      <c r="N18" s="271"/>
      <c r="O18" s="271"/>
      <c r="P18" s="271"/>
      <c r="Q18" s="271"/>
      <c r="R18" s="271"/>
      <c r="S18" s="271"/>
      <c r="T18" s="271"/>
      <c r="U18" s="272"/>
    </row>
    <row r="19" spans="2:21" ht="45" customHeight="1" thickTop="1" thickBot="1" x14ac:dyDescent="0.25">
      <c r="B19" s="455" t="s">
        <v>176</v>
      </c>
      <c r="C19" s="456"/>
      <c r="D19" s="276">
        <f>+SEVERIDAD!N39</f>
        <v>3</v>
      </c>
      <c r="E19" s="277"/>
      <c r="F19" s="460">
        <f>+SEVERIDAD!C39</f>
        <v>67473</v>
      </c>
      <c r="G19" s="277"/>
      <c r="H19" s="461">
        <f>IF(D19=0,0,IF(D19&gt;0,D19/F19)*+SEVERIDAD!W39)</f>
        <v>10.67093504068294</v>
      </c>
      <c r="I19" s="462"/>
      <c r="J19" s="463">
        <f>IF(D19=0,25,IF(D19&gt;0,25))</f>
        <v>25</v>
      </c>
      <c r="K19" s="464"/>
      <c r="L19" s="271"/>
      <c r="M19" s="271"/>
      <c r="N19" s="271"/>
      <c r="O19" s="271"/>
      <c r="P19" s="271"/>
      <c r="Q19" s="271"/>
      <c r="R19" s="271"/>
      <c r="S19" s="271"/>
      <c r="T19" s="271"/>
      <c r="U19" s="272"/>
    </row>
    <row r="20" spans="2:21" ht="45" customHeight="1" thickTop="1" thickBot="1" x14ac:dyDescent="0.25">
      <c r="B20" s="455" t="s">
        <v>177</v>
      </c>
      <c r="C20" s="456"/>
      <c r="D20" s="276">
        <f>+SEVERIDAD!N40</f>
        <v>0</v>
      </c>
      <c r="E20" s="277"/>
      <c r="F20" s="460">
        <f>+SEVERIDAD!C40</f>
        <v>66960</v>
      </c>
      <c r="G20" s="277"/>
      <c r="H20" s="461">
        <f>IF(D20=0,0,IF(D20&gt;0,D20/F20)*+SEVERIDAD!W39)</f>
        <v>0</v>
      </c>
      <c r="I20" s="462"/>
      <c r="J20" s="463">
        <f>IF(D20=0,20,IF(D20&gt;0,20))</f>
        <v>20</v>
      </c>
      <c r="K20" s="464"/>
      <c r="L20" s="271"/>
      <c r="M20" s="271"/>
      <c r="N20" s="271"/>
      <c r="O20" s="271"/>
      <c r="P20" s="271"/>
      <c r="Q20" s="271"/>
      <c r="R20" s="271"/>
      <c r="S20" s="271"/>
      <c r="T20" s="271"/>
      <c r="U20" s="272"/>
    </row>
    <row r="21" spans="2:21" ht="45" customHeight="1" thickTop="1" thickBot="1" x14ac:dyDescent="0.25">
      <c r="B21" s="455" t="s">
        <v>178</v>
      </c>
      <c r="C21" s="456"/>
      <c r="D21" s="276">
        <f>SEVERIDAD!N41</f>
        <v>2</v>
      </c>
      <c r="E21" s="277"/>
      <c r="F21" s="460">
        <f>SEVERIDAD!C41</f>
        <v>93822.75</v>
      </c>
      <c r="G21" s="277"/>
      <c r="H21" s="461">
        <f>IF(D21=0,0,IF(D21&gt;0,D21/F21)*+SEVERIDAD!W39)</f>
        <v>5.1160299607504571</v>
      </c>
      <c r="I21" s="462"/>
      <c r="J21" s="463">
        <f>IF(D21=0,15,IF(D21&gt;0,15))</f>
        <v>15</v>
      </c>
      <c r="K21" s="464"/>
      <c r="L21" s="271"/>
      <c r="M21" s="271"/>
      <c r="N21" s="271"/>
      <c r="O21" s="271"/>
      <c r="P21" s="271"/>
      <c r="Q21" s="271"/>
      <c r="R21" s="271"/>
      <c r="S21" s="271"/>
      <c r="T21" s="271"/>
      <c r="U21" s="272"/>
    </row>
    <row r="22" spans="2:21" ht="65.099999999999994" customHeight="1" thickTop="1" thickBot="1" x14ac:dyDescent="0.25">
      <c r="B22" s="457" t="s">
        <v>10</v>
      </c>
      <c r="C22" s="458"/>
      <c r="D22" s="457" t="str">
        <f>E10</f>
        <v>N° de Accidentes de Trabajo AT que se presentaron en el mes</v>
      </c>
      <c r="E22" s="458"/>
      <c r="F22" s="457" t="str">
        <f>E11</f>
        <v>Nº de trabajadores en el mes</v>
      </c>
      <c r="G22" s="458"/>
      <c r="H22" s="280" t="s">
        <v>134</v>
      </c>
      <c r="I22" s="281"/>
      <c r="J22" s="280" t="s">
        <v>12</v>
      </c>
      <c r="K22" s="281"/>
      <c r="L22" s="271"/>
      <c r="M22" s="271"/>
      <c r="N22" s="271"/>
      <c r="O22" s="271"/>
      <c r="P22" s="271"/>
      <c r="Q22" s="271"/>
      <c r="R22" s="271"/>
      <c r="S22" s="271"/>
      <c r="T22" s="271"/>
      <c r="U22" s="272"/>
    </row>
    <row r="23" spans="2:21" ht="45" customHeight="1" thickTop="1" thickBot="1" x14ac:dyDescent="0.25">
      <c r="B23" s="455" t="s">
        <v>179</v>
      </c>
      <c r="C23" s="456"/>
      <c r="D23" s="347">
        <f>SEVERIDAD!N43</f>
        <v>0</v>
      </c>
      <c r="E23" s="478"/>
      <c r="F23" s="460">
        <f>SEVERIDAD!E43</f>
        <v>56</v>
      </c>
      <c r="G23" s="277"/>
      <c r="H23" s="188">
        <f>IF(D23=0,0,IF(D23&gt;0,(D23/F23)))</f>
        <v>0</v>
      </c>
      <c r="I23" s="189"/>
      <c r="J23" s="261">
        <v>0.25</v>
      </c>
      <c r="K23" s="262"/>
      <c r="L23" s="271"/>
      <c r="M23" s="271"/>
      <c r="N23" s="271"/>
      <c r="O23" s="271"/>
      <c r="P23" s="271"/>
      <c r="Q23" s="271"/>
      <c r="R23" s="271"/>
      <c r="S23" s="271"/>
      <c r="T23" s="271"/>
      <c r="U23" s="272"/>
    </row>
    <row r="24" spans="2:21" ht="45" customHeight="1" thickTop="1" thickBot="1" x14ac:dyDescent="0.25">
      <c r="B24" s="476" t="s">
        <v>180</v>
      </c>
      <c r="C24" s="477"/>
      <c r="D24" s="276">
        <f>SEVERIDAD!N44</f>
        <v>0</v>
      </c>
      <c r="E24" s="277"/>
      <c r="F24" s="460">
        <f>SEVERIDAD!E44</f>
        <v>57</v>
      </c>
      <c r="G24" s="277"/>
      <c r="H24" s="188">
        <f t="shared" ref="H24:H28" si="0">IF(D24=0,0,IF(D24&gt;0,(D24/F24)))</f>
        <v>0</v>
      </c>
      <c r="I24" s="189"/>
      <c r="J24" s="261">
        <v>0.2</v>
      </c>
      <c r="K24" s="262"/>
      <c r="L24" s="271"/>
      <c r="M24" s="271"/>
      <c r="N24" s="271"/>
      <c r="O24" s="271"/>
      <c r="P24" s="271"/>
      <c r="Q24" s="271"/>
      <c r="R24" s="271"/>
      <c r="S24" s="271"/>
      <c r="T24" s="271"/>
      <c r="U24" s="272"/>
    </row>
    <row r="25" spans="2:21" ht="45" customHeight="1" thickTop="1" thickBot="1" x14ac:dyDescent="0.25">
      <c r="B25" s="455" t="s">
        <v>181</v>
      </c>
      <c r="C25" s="456"/>
      <c r="D25" s="347">
        <f>SEVERIDAD!N45</f>
        <v>0</v>
      </c>
      <c r="E25" s="478"/>
      <c r="F25" s="460">
        <f>SEVERIDAD!E45</f>
        <v>57</v>
      </c>
      <c r="G25" s="277"/>
      <c r="H25" s="188">
        <f t="shared" si="0"/>
        <v>0</v>
      </c>
      <c r="I25" s="189"/>
      <c r="J25" s="261">
        <v>0.15</v>
      </c>
      <c r="K25" s="262"/>
      <c r="L25" s="271"/>
      <c r="M25" s="271"/>
      <c r="N25" s="271"/>
      <c r="O25" s="271"/>
      <c r="P25" s="271"/>
      <c r="Q25" s="271"/>
      <c r="R25" s="271"/>
      <c r="S25" s="271"/>
      <c r="T25" s="271"/>
      <c r="U25" s="272"/>
    </row>
    <row r="26" spans="2:21" ht="45" customHeight="1" thickTop="1" thickBot="1" x14ac:dyDescent="0.25">
      <c r="B26" s="476" t="s">
        <v>182</v>
      </c>
      <c r="C26" s="193"/>
      <c r="D26" s="276">
        <f>SEVERIDAD!N46</f>
        <v>0</v>
      </c>
      <c r="E26" s="277"/>
      <c r="F26" s="460">
        <f>SEVERIDAD!E46</f>
        <v>58</v>
      </c>
      <c r="G26" s="277"/>
      <c r="H26" s="188">
        <f t="shared" si="0"/>
        <v>0</v>
      </c>
      <c r="I26" s="189"/>
      <c r="J26" s="261">
        <v>0.1</v>
      </c>
      <c r="K26" s="262"/>
      <c r="L26" s="271"/>
      <c r="M26" s="271"/>
      <c r="N26" s="271"/>
      <c r="O26" s="271"/>
      <c r="P26" s="271"/>
      <c r="Q26" s="271"/>
      <c r="R26" s="271"/>
      <c r="S26" s="271"/>
      <c r="T26" s="271"/>
      <c r="U26" s="272"/>
    </row>
    <row r="27" spans="2:21" ht="45" customHeight="1" thickTop="1" thickBot="1" x14ac:dyDescent="0.25">
      <c r="B27" s="476" t="s">
        <v>183</v>
      </c>
      <c r="C27" s="477"/>
      <c r="D27" s="347">
        <f>SEVERIDAD!N47</f>
        <v>0</v>
      </c>
      <c r="E27" s="478"/>
      <c r="F27" s="460">
        <f>SEVERIDAD!E47</f>
        <v>58</v>
      </c>
      <c r="G27" s="277"/>
      <c r="H27" s="188">
        <f t="shared" si="0"/>
        <v>0</v>
      </c>
      <c r="I27" s="189"/>
      <c r="J27" s="261">
        <v>0.05</v>
      </c>
      <c r="K27" s="262"/>
      <c r="L27" s="271"/>
      <c r="M27" s="271"/>
      <c r="N27" s="271"/>
      <c r="O27" s="271"/>
      <c r="P27" s="271"/>
      <c r="Q27" s="271"/>
      <c r="R27" s="271"/>
      <c r="S27" s="271"/>
      <c r="T27" s="271"/>
      <c r="U27" s="272"/>
    </row>
    <row r="28" spans="2:21" ht="45" customHeight="1" thickTop="1" thickBot="1" x14ac:dyDescent="0.25">
      <c r="B28" s="476" t="s">
        <v>184</v>
      </c>
      <c r="C28" s="477"/>
      <c r="D28" s="276">
        <f>SEVERIDAD!N48</f>
        <v>1</v>
      </c>
      <c r="E28" s="277"/>
      <c r="F28" s="460">
        <f>SEVERIDAD!E48</f>
        <v>58</v>
      </c>
      <c r="G28" s="277"/>
      <c r="H28" s="474">
        <f t="shared" si="0"/>
        <v>1.7241379310344827E-2</v>
      </c>
      <c r="I28" s="475"/>
      <c r="J28" s="261">
        <v>0.05</v>
      </c>
      <c r="K28" s="262"/>
      <c r="L28" s="271"/>
      <c r="M28" s="271"/>
      <c r="N28" s="271"/>
      <c r="O28" s="271"/>
      <c r="P28" s="271"/>
      <c r="Q28" s="271"/>
      <c r="R28" s="271"/>
      <c r="S28" s="271"/>
      <c r="T28" s="271"/>
      <c r="U28" s="272"/>
    </row>
    <row r="29" spans="2:21" ht="45" customHeight="1" thickTop="1" thickBot="1" x14ac:dyDescent="0.25">
      <c r="B29" s="476" t="s">
        <v>185</v>
      </c>
      <c r="C29" s="477"/>
      <c r="D29" s="347">
        <f>SEVERIDAD!N49</f>
        <v>0</v>
      </c>
      <c r="E29" s="478"/>
      <c r="F29" s="460">
        <f>SEVERIDAD!E49</f>
        <v>58</v>
      </c>
      <c r="G29" s="277"/>
      <c r="H29" s="188">
        <f>IF(D29=0,0,IF(D29&gt;0,(D29/F29)))</f>
        <v>0</v>
      </c>
      <c r="I29" s="189"/>
      <c r="J29" s="261">
        <v>0.05</v>
      </c>
      <c r="K29" s="262"/>
      <c r="L29" s="271"/>
      <c r="M29" s="271"/>
      <c r="N29" s="271"/>
      <c r="O29" s="271"/>
      <c r="P29" s="271"/>
      <c r="Q29" s="271"/>
      <c r="R29" s="271"/>
      <c r="S29" s="271"/>
      <c r="T29" s="271"/>
      <c r="U29" s="272"/>
    </row>
    <row r="30" spans="2:21" ht="45" customHeight="1" thickTop="1" thickBot="1" x14ac:dyDescent="0.25">
      <c r="B30" s="476" t="s">
        <v>186</v>
      </c>
      <c r="C30" s="477"/>
      <c r="D30" s="276">
        <f>SEVERIDAD!N50</f>
        <v>0</v>
      </c>
      <c r="E30" s="277"/>
      <c r="F30" s="460">
        <f>SEVERIDAD!E50</f>
        <v>58</v>
      </c>
      <c r="G30" s="277"/>
      <c r="H30" s="188">
        <f>IF(D30=0,0,IF(D30&gt;0,(D30/F30)))</f>
        <v>0</v>
      </c>
      <c r="I30" s="189"/>
      <c r="J30" s="261">
        <v>0.05</v>
      </c>
      <c r="K30" s="262"/>
      <c r="L30" s="271"/>
      <c r="M30" s="271"/>
      <c r="N30" s="271"/>
      <c r="O30" s="271"/>
      <c r="P30" s="271"/>
      <c r="Q30" s="271"/>
      <c r="R30" s="271"/>
      <c r="S30" s="271"/>
      <c r="T30" s="271"/>
      <c r="U30" s="272"/>
    </row>
    <row r="31" spans="2:21" ht="45" customHeight="1" thickTop="1" thickBot="1" x14ac:dyDescent="0.25">
      <c r="B31" s="476" t="s">
        <v>187</v>
      </c>
      <c r="C31" s="477"/>
      <c r="D31" s="347">
        <f>SEVERIDAD!N51</f>
        <v>0</v>
      </c>
      <c r="E31" s="478"/>
      <c r="F31" s="460">
        <f>SEVERIDAD!E51</f>
        <v>58</v>
      </c>
      <c r="G31" s="277"/>
      <c r="H31" s="188">
        <f>IF(D31=0,0,IF(D31&gt;0,(D31/F31)))</f>
        <v>0</v>
      </c>
      <c r="I31" s="189"/>
      <c r="J31" s="261">
        <v>0.05</v>
      </c>
      <c r="K31" s="262"/>
      <c r="L31" s="271"/>
      <c r="M31" s="271"/>
      <c r="N31" s="271"/>
      <c r="O31" s="271"/>
      <c r="P31" s="271"/>
      <c r="Q31" s="271"/>
      <c r="R31" s="271"/>
      <c r="S31" s="271"/>
      <c r="T31" s="271"/>
      <c r="U31" s="272"/>
    </row>
    <row r="32" spans="2:21" ht="45" customHeight="1" thickTop="1" thickBot="1" x14ac:dyDescent="0.25">
      <c r="B32" s="476" t="s">
        <v>188</v>
      </c>
      <c r="C32" s="477"/>
      <c r="D32" s="276">
        <f>SEVERIDAD!N52</f>
        <v>0</v>
      </c>
      <c r="E32" s="277"/>
      <c r="F32" s="460">
        <f>SEVERIDAD!E52</f>
        <v>58</v>
      </c>
      <c r="G32" s="277"/>
      <c r="H32" s="188">
        <f t="shared" ref="H32:H34" si="1">IF(D32=0,0,IF(D32&gt;0,(D32/F32)))</f>
        <v>0</v>
      </c>
      <c r="I32" s="189"/>
      <c r="J32" s="261">
        <v>0.05</v>
      </c>
      <c r="K32" s="262"/>
      <c r="L32" s="271"/>
      <c r="M32" s="271"/>
      <c r="N32" s="271"/>
      <c r="O32" s="271"/>
      <c r="P32" s="271"/>
      <c r="Q32" s="271"/>
      <c r="R32" s="271"/>
      <c r="S32" s="271"/>
      <c r="T32" s="271"/>
      <c r="U32" s="272"/>
    </row>
    <row r="33" spans="2:21" ht="45" customHeight="1" thickTop="1" thickBot="1" x14ac:dyDescent="0.25">
      <c r="B33" s="476" t="s">
        <v>189</v>
      </c>
      <c r="C33" s="477"/>
      <c r="D33" s="347">
        <f>SEVERIDAD!N53</f>
        <v>0</v>
      </c>
      <c r="E33" s="478"/>
      <c r="F33" s="460">
        <f>SEVERIDAD!E53</f>
        <v>58</v>
      </c>
      <c r="G33" s="277"/>
      <c r="H33" s="188">
        <f t="shared" si="1"/>
        <v>0</v>
      </c>
      <c r="I33" s="189"/>
      <c r="J33" s="261">
        <v>0.05</v>
      </c>
      <c r="K33" s="262"/>
      <c r="L33" s="271"/>
      <c r="M33" s="271"/>
      <c r="N33" s="271"/>
      <c r="O33" s="271"/>
      <c r="P33" s="271"/>
      <c r="Q33" s="271"/>
      <c r="R33" s="271"/>
      <c r="S33" s="271"/>
      <c r="T33" s="271"/>
      <c r="U33" s="272"/>
    </row>
    <row r="34" spans="2:21" ht="45" customHeight="1" thickTop="1" thickBot="1" x14ac:dyDescent="0.25">
      <c r="B34" s="476" t="s">
        <v>190</v>
      </c>
      <c r="C34" s="477"/>
      <c r="D34" s="276">
        <f>SEVERIDAD!N54</f>
        <v>1</v>
      </c>
      <c r="E34" s="277"/>
      <c r="F34" s="460">
        <f>SEVERIDAD!E54</f>
        <v>58</v>
      </c>
      <c r="G34" s="277"/>
      <c r="H34" s="474">
        <f t="shared" si="1"/>
        <v>1.7241379310344827E-2</v>
      </c>
      <c r="I34" s="475"/>
      <c r="J34" s="261">
        <v>0.05</v>
      </c>
      <c r="K34" s="262"/>
      <c r="L34" s="271"/>
      <c r="M34" s="271"/>
      <c r="N34" s="271"/>
      <c r="O34" s="271"/>
      <c r="P34" s="271"/>
      <c r="Q34" s="271"/>
      <c r="R34" s="271"/>
      <c r="S34" s="271"/>
      <c r="T34" s="271"/>
      <c r="U34" s="272"/>
    </row>
    <row r="35" spans="2:21" ht="45" customHeight="1" thickTop="1" thickBot="1" x14ac:dyDescent="0.35">
      <c r="B35" s="263"/>
      <c r="C35" s="264"/>
      <c r="D35" s="264"/>
      <c r="E35" s="264"/>
      <c r="F35" s="264"/>
      <c r="G35" s="264"/>
      <c r="H35" s="264"/>
      <c r="I35" s="264"/>
      <c r="J35" s="264"/>
      <c r="K35" s="265"/>
      <c r="L35" s="273"/>
      <c r="M35" s="274"/>
      <c r="N35" s="274"/>
      <c r="O35" s="274"/>
      <c r="P35" s="274"/>
      <c r="Q35" s="274"/>
      <c r="R35" s="274"/>
      <c r="S35" s="274"/>
      <c r="T35" s="274"/>
      <c r="U35" s="275"/>
    </row>
    <row r="36" spans="2:21" ht="15" thickTop="1" x14ac:dyDescent="0.2"/>
  </sheetData>
  <mergeCells count="116">
    <mergeCell ref="B25:C25"/>
    <mergeCell ref="B27:C27"/>
    <mergeCell ref="D27:E27"/>
    <mergeCell ref="F27:G27"/>
    <mergeCell ref="H27:I27"/>
    <mergeCell ref="J27:K27"/>
    <mergeCell ref="B26:C26"/>
    <mergeCell ref="D26:E26"/>
    <mergeCell ref="F26:G26"/>
    <mergeCell ref="H26:I26"/>
    <mergeCell ref="J26:K26"/>
    <mergeCell ref="D29:E29"/>
    <mergeCell ref="F29:G29"/>
    <mergeCell ref="H29:I29"/>
    <mergeCell ref="J29:K29"/>
    <mergeCell ref="B28:C28"/>
    <mergeCell ref="D28:E28"/>
    <mergeCell ref="F28:G28"/>
    <mergeCell ref="H28:I28"/>
    <mergeCell ref="J28:K28"/>
    <mergeCell ref="B32:C32"/>
    <mergeCell ref="D32:E32"/>
    <mergeCell ref="F32:G32"/>
    <mergeCell ref="H32:I32"/>
    <mergeCell ref="J32:K32"/>
    <mergeCell ref="B31:C31"/>
    <mergeCell ref="D31:E31"/>
    <mergeCell ref="F31:G31"/>
    <mergeCell ref="H31:I31"/>
    <mergeCell ref="B34:C34"/>
    <mergeCell ref="D34:E34"/>
    <mergeCell ref="F34:G34"/>
    <mergeCell ref="H34:I34"/>
    <mergeCell ref="J34:K34"/>
    <mergeCell ref="B33:C33"/>
    <mergeCell ref="D33:E33"/>
    <mergeCell ref="F33:G33"/>
    <mergeCell ref="H33:I33"/>
    <mergeCell ref="J33:K33"/>
    <mergeCell ref="D22:E22"/>
    <mergeCell ref="F22:G22"/>
    <mergeCell ref="H22:I22"/>
    <mergeCell ref="J22:K22"/>
    <mergeCell ref="B30:C30"/>
    <mergeCell ref="D30:E30"/>
    <mergeCell ref="F30:G30"/>
    <mergeCell ref="H30:I30"/>
    <mergeCell ref="J30:K30"/>
    <mergeCell ref="B23:C23"/>
    <mergeCell ref="D23:E23"/>
    <mergeCell ref="F23:G23"/>
    <mergeCell ref="H23:I23"/>
    <mergeCell ref="J23:K23"/>
    <mergeCell ref="D25:E25"/>
    <mergeCell ref="F25:G25"/>
    <mergeCell ref="H25:I25"/>
    <mergeCell ref="J25:K25"/>
    <mergeCell ref="B24:C24"/>
    <mergeCell ref="D24:E24"/>
    <mergeCell ref="F24:G24"/>
    <mergeCell ref="H24:I24"/>
    <mergeCell ref="J24:K24"/>
    <mergeCell ref="B29:C29"/>
    <mergeCell ref="L18:U35"/>
    <mergeCell ref="B19:C19"/>
    <mergeCell ref="D19:E19"/>
    <mergeCell ref="F19:G19"/>
    <mergeCell ref="H19:I19"/>
    <mergeCell ref="J19:K19"/>
    <mergeCell ref="B20:C20"/>
    <mergeCell ref="D20:E20"/>
    <mergeCell ref="F20:G20"/>
    <mergeCell ref="H20:I20"/>
    <mergeCell ref="B18:C18"/>
    <mergeCell ref="D18:E18"/>
    <mergeCell ref="F18:G18"/>
    <mergeCell ref="H18:I18"/>
    <mergeCell ref="J18:K18"/>
    <mergeCell ref="J20:K20"/>
    <mergeCell ref="J31:K31"/>
    <mergeCell ref="B35:K35"/>
    <mergeCell ref="B21:C21"/>
    <mergeCell ref="D21:E21"/>
    <mergeCell ref="F21:G21"/>
    <mergeCell ref="H21:I21"/>
    <mergeCell ref="J21:K21"/>
    <mergeCell ref="B22:C22"/>
    <mergeCell ref="B17:K17"/>
    <mergeCell ref="L17:U17"/>
    <mergeCell ref="B16:U16"/>
    <mergeCell ref="L5:U15"/>
    <mergeCell ref="B12:D12"/>
    <mergeCell ref="E12:K12"/>
    <mergeCell ref="B13:D13"/>
    <mergeCell ref="E13:K13"/>
    <mergeCell ref="B14:D14"/>
    <mergeCell ref="E14:K14"/>
    <mergeCell ref="B6:D7"/>
    <mergeCell ref="E6:K7"/>
    <mergeCell ref="B8:D9"/>
    <mergeCell ref="E8:J8"/>
    <mergeCell ref="E9:J9"/>
    <mergeCell ref="B10:D11"/>
    <mergeCell ref="E10:J10"/>
    <mergeCell ref="E11:J11"/>
    <mergeCell ref="B1:D2"/>
    <mergeCell ref="B4:K4"/>
    <mergeCell ref="L4:U4"/>
    <mergeCell ref="B5:D5"/>
    <mergeCell ref="E5:K5"/>
    <mergeCell ref="B3:U3"/>
    <mergeCell ref="B15:D15"/>
    <mergeCell ref="E15:K15"/>
    <mergeCell ref="E1:Q2"/>
    <mergeCell ref="R1:U1"/>
    <mergeCell ref="R2:U2"/>
  </mergeCells>
  <phoneticPr fontId="45" type="noConversion"/>
  <conditionalFormatting sqref="H19:I19">
    <cfRule type="cellIs" dxfId="55" priority="23" operator="lessThan">
      <formula>26</formula>
    </cfRule>
    <cfRule type="cellIs" dxfId="54" priority="24" operator="greaterThan">
      <formula>25</formula>
    </cfRule>
  </conditionalFormatting>
  <conditionalFormatting sqref="H20:I20">
    <cfRule type="cellIs" dxfId="53" priority="21" operator="lessThan">
      <formula>21</formula>
    </cfRule>
    <cfRule type="cellIs" dxfId="52" priority="22" operator="greaterThan">
      <formula>20</formula>
    </cfRule>
  </conditionalFormatting>
  <conditionalFormatting sqref="H21:I21">
    <cfRule type="cellIs" dxfId="51" priority="19" operator="lessThan">
      <formula>16</formula>
    </cfRule>
    <cfRule type="cellIs" dxfId="50" priority="20" operator="greaterThan">
      <formula>15</formula>
    </cfRule>
  </conditionalFormatting>
  <conditionalFormatting sqref="H23:I23">
    <cfRule type="cellIs" dxfId="49" priority="15" operator="lessThan">
      <formula>26%</formula>
    </cfRule>
    <cfRule type="cellIs" dxfId="48" priority="16" operator="greaterThan">
      <formula>25%</formula>
    </cfRule>
  </conditionalFormatting>
  <conditionalFormatting sqref="H24:I24">
    <cfRule type="cellIs" dxfId="47" priority="13" operator="lessThan">
      <formula>0.21</formula>
    </cfRule>
    <cfRule type="cellIs" dxfId="46" priority="14" operator="greaterThan">
      <formula>0.2</formula>
    </cfRule>
  </conditionalFormatting>
  <conditionalFormatting sqref="H25:I25">
    <cfRule type="cellIs" dxfId="45" priority="11" operator="lessThan">
      <formula>0.16</formula>
    </cfRule>
    <cfRule type="cellIs" dxfId="44" priority="12" operator="greaterThan">
      <formula>0.15</formula>
    </cfRule>
  </conditionalFormatting>
  <conditionalFormatting sqref="H26:I26">
    <cfRule type="cellIs" dxfId="43" priority="9" operator="lessThan">
      <formula>0.11</formula>
    </cfRule>
    <cfRule type="cellIs" dxfId="42" priority="10" operator="greaterThan">
      <formula>0.1</formula>
    </cfRule>
  </conditionalFormatting>
  <conditionalFormatting sqref="H27:I27">
    <cfRule type="cellIs" dxfId="41" priority="7" operator="lessThan">
      <formula>0.06</formula>
    </cfRule>
    <cfRule type="cellIs" dxfId="40" priority="8" operator="greaterThan">
      <formula>0.05</formula>
    </cfRule>
  </conditionalFormatting>
  <conditionalFormatting sqref="H28:I34">
    <cfRule type="cellIs" dxfId="39" priority="1" operator="lessThan">
      <formula>0.06</formula>
    </cfRule>
    <cfRule type="cellIs" dxfId="38" priority="2" operator="greaterThan">
      <formula>0.05</formula>
    </cfRule>
  </conditionalFormatting>
  <pageMargins left="0.25" right="0.25" top="0.75" bottom="0.75" header="0.3" footer="0.3"/>
  <pageSetup paperSize="9"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rgb="FF92D050"/>
  </sheetPr>
  <dimension ref="A1:U27"/>
  <sheetViews>
    <sheetView topLeftCell="G1" zoomScale="60" zoomScaleNormal="60" zoomScalePageLayoutView="75" workbookViewId="0">
      <selection activeCell="P1" sqref="P1:S1"/>
    </sheetView>
  </sheetViews>
  <sheetFormatPr baseColWidth="10" defaultRowHeight="14.25" x14ac:dyDescent="0.2"/>
  <cols>
    <col min="1" max="3" width="18.85546875" style="26" customWidth="1"/>
    <col min="4" max="4" width="17.7109375" style="26" customWidth="1"/>
    <col min="5" max="5" width="36.7109375" style="26" customWidth="1"/>
    <col min="6" max="6" width="13.85546875" style="26" customWidth="1"/>
    <col min="7" max="7" width="16" style="26" customWidth="1"/>
    <col min="8" max="8" width="11.42578125" style="26"/>
    <col min="9" max="9" width="19.7109375" style="26" customWidth="1"/>
    <col min="10" max="10" width="5.42578125" style="26" customWidth="1"/>
    <col min="11" max="12" width="11.42578125" style="26"/>
    <col min="13" max="13" width="11.42578125" style="26" customWidth="1"/>
    <col min="14" max="14" width="11.140625" style="26" customWidth="1"/>
    <col min="15" max="15" width="11.42578125" style="26" customWidth="1"/>
    <col min="16" max="16384" width="11.42578125" style="26"/>
  </cols>
  <sheetData>
    <row r="1" spans="1:21" ht="48.95" customHeight="1" thickTop="1" thickBot="1" x14ac:dyDescent="0.25">
      <c r="A1" s="230"/>
      <c r="B1" s="230"/>
      <c r="C1" s="230"/>
      <c r="D1" s="403" t="s">
        <v>70</v>
      </c>
      <c r="E1" s="404"/>
      <c r="F1" s="404"/>
      <c r="G1" s="404"/>
      <c r="H1" s="404"/>
      <c r="I1" s="404"/>
      <c r="J1" s="404"/>
      <c r="K1" s="404"/>
      <c r="L1" s="404"/>
      <c r="M1" s="404"/>
      <c r="N1" s="404"/>
      <c r="O1" s="405"/>
      <c r="P1" s="338" t="s">
        <v>221</v>
      </c>
      <c r="Q1" s="339"/>
      <c r="R1" s="339"/>
      <c r="S1" s="340"/>
      <c r="U1" s="54">
        <v>100</v>
      </c>
    </row>
    <row r="2" spans="1:21" ht="48.95" customHeight="1" thickTop="1" thickBot="1" x14ac:dyDescent="0.25">
      <c r="A2" s="230"/>
      <c r="B2" s="230"/>
      <c r="C2" s="230"/>
      <c r="D2" s="406"/>
      <c r="E2" s="407"/>
      <c r="F2" s="407"/>
      <c r="G2" s="407"/>
      <c r="H2" s="407"/>
      <c r="I2" s="407"/>
      <c r="J2" s="407"/>
      <c r="K2" s="407"/>
      <c r="L2" s="407"/>
      <c r="M2" s="407"/>
      <c r="N2" s="407"/>
      <c r="O2" s="408"/>
      <c r="P2" s="325" t="s">
        <v>220</v>
      </c>
      <c r="Q2" s="326"/>
      <c r="R2" s="326"/>
      <c r="S2" s="327"/>
    </row>
    <row r="3" spans="1:21" ht="15" customHeight="1" thickTop="1" thickBot="1" x14ac:dyDescent="0.25">
      <c r="A3" s="230"/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0"/>
      <c r="S3" s="230"/>
    </row>
    <row r="4" spans="1:21" ht="30" customHeight="1" thickTop="1" thickBot="1" x14ac:dyDescent="0.25">
      <c r="A4" s="313" t="s">
        <v>1</v>
      </c>
      <c r="B4" s="314"/>
      <c r="C4" s="314"/>
      <c r="D4" s="314"/>
      <c r="E4" s="314"/>
      <c r="F4" s="314"/>
      <c r="G4" s="314"/>
      <c r="H4" s="314"/>
      <c r="I4" s="315"/>
      <c r="J4" s="316" t="s">
        <v>2</v>
      </c>
      <c r="K4" s="317"/>
      <c r="L4" s="317"/>
      <c r="M4" s="317"/>
      <c r="N4" s="317"/>
      <c r="O4" s="317"/>
      <c r="P4" s="317"/>
      <c r="Q4" s="317"/>
      <c r="R4" s="317"/>
      <c r="S4" s="318"/>
    </row>
    <row r="5" spans="1:21" ht="30" customHeight="1" thickTop="1" thickBot="1" x14ac:dyDescent="0.25">
      <c r="A5" s="213" t="s">
        <v>30</v>
      </c>
      <c r="B5" s="214"/>
      <c r="C5" s="223"/>
      <c r="D5" s="359" t="s">
        <v>193</v>
      </c>
      <c r="E5" s="360"/>
      <c r="F5" s="360"/>
      <c r="G5" s="360"/>
      <c r="H5" s="360"/>
      <c r="I5" s="361"/>
      <c r="J5" s="200"/>
      <c r="K5" s="201"/>
      <c r="L5" s="201"/>
      <c r="M5" s="201"/>
      <c r="N5" s="201"/>
      <c r="O5" s="201"/>
      <c r="P5" s="201"/>
      <c r="Q5" s="201"/>
      <c r="R5" s="201"/>
      <c r="S5" s="202"/>
    </row>
    <row r="6" spans="1:21" ht="15" customHeight="1" thickTop="1" x14ac:dyDescent="0.2">
      <c r="A6" s="224" t="s">
        <v>77</v>
      </c>
      <c r="B6" s="225"/>
      <c r="C6" s="226"/>
      <c r="D6" s="305" t="s">
        <v>140</v>
      </c>
      <c r="E6" s="306"/>
      <c r="F6" s="306"/>
      <c r="G6" s="306"/>
      <c r="H6" s="306"/>
      <c r="I6" s="307"/>
      <c r="J6" s="203"/>
      <c r="K6" s="204"/>
      <c r="L6" s="204"/>
      <c r="M6" s="204"/>
      <c r="N6" s="204"/>
      <c r="O6" s="204"/>
      <c r="P6" s="204"/>
      <c r="Q6" s="204"/>
      <c r="R6" s="204"/>
      <c r="S6" s="205"/>
    </row>
    <row r="7" spans="1:21" ht="15" customHeight="1" thickBot="1" x14ac:dyDescent="0.25">
      <c r="A7" s="227"/>
      <c r="B7" s="228"/>
      <c r="C7" s="229"/>
      <c r="D7" s="308"/>
      <c r="E7" s="309"/>
      <c r="F7" s="309"/>
      <c r="G7" s="309"/>
      <c r="H7" s="309"/>
      <c r="I7" s="310"/>
      <c r="J7" s="203"/>
      <c r="K7" s="204"/>
      <c r="L7" s="204"/>
      <c r="M7" s="204"/>
      <c r="N7" s="204"/>
      <c r="O7" s="204"/>
      <c r="P7" s="204"/>
      <c r="Q7" s="204"/>
      <c r="R7" s="204"/>
      <c r="S7" s="205"/>
    </row>
    <row r="8" spans="1:21" ht="42.95" customHeight="1" thickTop="1" x14ac:dyDescent="0.3">
      <c r="A8" s="224" t="s">
        <v>172</v>
      </c>
      <c r="B8" s="225"/>
      <c r="C8" s="226"/>
      <c r="D8" s="348" t="s">
        <v>136</v>
      </c>
      <c r="E8" s="349"/>
      <c r="F8" s="349"/>
      <c r="G8" s="349"/>
      <c r="H8" s="349"/>
      <c r="I8" s="25" t="s">
        <v>80</v>
      </c>
      <c r="J8" s="203"/>
      <c r="K8" s="204"/>
      <c r="L8" s="204"/>
      <c r="M8" s="204"/>
      <c r="N8" s="204"/>
      <c r="O8" s="204"/>
      <c r="P8" s="204"/>
      <c r="Q8" s="204"/>
      <c r="R8" s="204"/>
      <c r="S8" s="205"/>
    </row>
    <row r="9" spans="1:21" ht="42.95" customHeight="1" thickBot="1" x14ac:dyDescent="0.25">
      <c r="A9" s="227"/>
      <c r="B9" s="228"/>
      <c r="C9" s="229"/>
      <c r="D9" s="211" t="s">
        <v>137</v>
      </c>
      <c r="E9" s="212"/>
      <c r="F9" s="212"/>
      <c r="G9" s="212"/>
      <c r="H9" s="212"/>
      <c r="I9" s="24"/>
      <c r="J9" s="203"/>
      <c r="K9" s="204"/>
      <c r="L9" s="204"/>
      <c r="M9" s="204"/>
      <c r="N9" s="204"/>
      <c r="O9" s="204"/>
      <c r="P9" s="204"/>
      <c r="Q9" s="204"/>
      <c r="R9" s="204"/>
      <c r="S9" s="205"/>
    </row>
    <row r="10" spans="1:21" ht="42.95" customHeight="1" thickTop="1" x14ac:dyDescent="0.3">
      <c r="A10" s="224" t="s">
        <v>173</v>
      </c>
      <c r="B10" s="225"/>
      <c r="C10" s="226"/>
      <c r="D10" s="348" t="s">
        <v>136</v>
      </c>
      <c r="E10" s="349"/>
      <c r="F10" s="349"/>
      <c r="G10" s="349"/>
      <c r="H10" s="349"/>
      <c r="I10" s="23" t="s">
        <v>80</v>
      </c>
      <c r="J10" s="203"/>
      <c r="K10" s="204"/>
      <c r="L10" s="204"/>
      <c r="M10" s="204"/>
      <c r="N10" s="204"/>
      <c r="O10" s="204"/>
      <c r="P10" s="204"/>
      <c r="Q10" s="204"/>
      <c r="R10" s="204"/>
      <c r="S10" s="205"/>
    </row>
    <row r="11" spans="1:21" ht="42.95" customHeight="1" thickBot="1" x14ac:dyDescent="0.25">
      <c r="A11" s="227"/>
      <c r="B11" s="228"/>
      <c r="C11" s="229"/>
      <c r="D11" s="211" t="s">
        <v>200</v>
      </c>
      <c r="E11" s="212"/>
      <c r="F11" s="212"/>
      <c r="G11" s="212"/>
      <c r="H11" s="212"/>
      <c r="I11" s="74"/>
      <c r="J11" s="203"/>
      <c r="K11" s="204"/>
      <c r="L11" s="204"/>
      <c r="M11" s="204"/>
      <c r="N11" s="204"/>
      <c r="O11" s="204"/>
      <c r="P11" s="204"/>
      <c r="Q11" s="204"/>
      <c r="R11" s="204"/>
      <c r="S11" s="205"/>
    </row>
    <row r="12" spans="1:21" ht="30" customHeight="1" thickTop="1" thickBot="1" x14ac:dyDescent="0.25">
      <c r="A12" s="213" t="s">
        <v>71</v>
      </c>
      <c r="B12" s="214"/>
      <c r="C12" s="215"/>
      <c r="D12" s="299" t="s">
        <v>26</v>
      </c>
      <c r="E12" s="300"/>
      <c r="F12" s="300"/>
      <c r="G12" s="300"/>
      <c r="H12" s="300"/>
      <c r="I12" s="301"/>
      <c r="J12" s="203"/>
      <c r="K12" s="204"/>
      <c r="L12" s="204"/>
      <c r="M12" s="204"/>
      <c r="N12" s="204"/>
      <c r="O12" s="204"/>
      <c r="P12" s="204"/>
      <c r="Q12" s="204"/>
      <c r="R12" s="204"/>
      <c r="S12" s="205"/>
    </row>
    <row r="13" spans="1:21" ht="30" customHeight="1" thickTop="1" thickBot="1" x14ac:dyDescent="0.25">
      <c r="A13" s="217" t="s">
        <v>28</v>
      </c>
      <c r="B13" s="218"/>
      <c r="C13" s="219"/>
      <c r="D13" s="299" t="s">
        <v>133</v>
      </c>
      <c r="E13" s="300"/>
      <c r="F13" s="300"/>
      <c r="G13" s="300"/>
      <c r="H13" s="300"/>
      <c r="I13" s="301"/>
      <c r="J13" s="203"/>
      <c r="K13" s="204"/>
      <c r="L13" s="204"/>
      <c r="M13" s="204"/>
      <c r="N13" s="204"/>
      <c r="O13" s="204"/>
      <c r="P13" s="204"/>
      <c r="Q13" s="204"/>
      <c r="R13" s="204"/>
      <c r="S13" s="205"/>
    </row>
    <row r="14" spans="1:21" ht="30" customHeight="1" thickTop="1" thickBot="1" x14ac:dyDescent="0.25">
      <c r="A14" s="220" t="s">
        <v>76</v>
      </c>
      <c r="B14" s="221"/>
      <c r="C14" s="222"/>
      <c r="D14" s="302" t="s">
        <v>78</v>
      </c>
      <c r="E14" s="303"/>
      <c r="F14" s="303"/>
      <c r="G14" s="303"/>
      <c r="H14" s="303"/>
      <c r="I14" s="304"/>
      <c r="J14" s="203"/>
      <c r="K14" s="204"/>
      <c r="L14" s="204"/>
      <c r="M14" s="204"/>
      <c r="N14" s="204"/>
      <c r="O14" s="204"/>
      <c r="P14" s="204"/>
      <c r="Q14" s="204"/>
      <c r="R14" s="204"/>
      <c r="S14" s="205"/>
    </row>
    <row r="15" spans="1:21" ht="50.1" customHeight="1" thickTop="1" thickBot="1" x14ac:dyDescent="0.25">
      <c r="A15" s="231" t="s">
        <v>74</v>
      </c>
      <c r="B15" s="232"/>
      <c r="C15" s="233"/>
      <c r="D15" s="302" t="s">
        <v>91</v>
      </c>
      <c r="E15" s="303"/>
      <c r="F15" s="303"/>
      <c r="G15" s="303"/>
      <c r="H15" s="303"/>
      <c r="I15" s="304"/>
      <c r="J15" s="206"/>
      <c r="K15" s="207"/>
      <c r="L15" s="207"/>
      <c r="M15" s="207"/>
      <c r="N15" s="207"/>
      <c r="O15" s="207"/>
      <c r="P15" s="207"/>
      <c r="Q15" s="207"/>
      <c r="R15" s="207"/>
      <c r="S15" s="208"/>
    </row>
    <row r="16" spans="1:21" ht="15" customHeight="1" thickTop="1" thickBot="1" x14ac:dyDescent="0.25">
      <c r="A16" s="293"/>
      <c r="B16" s="294"/>
      <c r="C16" s="294"/>
      <c r="D16" s="294"/>
      <c r="E16" s="294"/>
      <c r="F16" s="294"/>
      <c r="G16" s="294"/>
      <c r="H16" s="294"/>
      <c r="I16" s="294"/>
      <c r="J16" s="294"/>
      <c r="K16" s="294"/>
      <c r="L16" s="294"/>
      <c r="M16" s="294"/>
      <c r="N16" s="294"/>
      <c r="O16" s="294"/>
      <c r="P16" s="294"/>
      <c r="Q16" s="294"/>
      <c r="R16" s="294"/>
      <c r="S16" s="295"/>
    </row>
    <row r="17" spans="1:19" ht="30" customHeight="1" thickTop="1" thickBot="1" x14ac:dyDescent="0.25">
      <c r="A17" s="287" t="s">
        <v>8</v>
      </c>
      <c r="B17" s="288"/>
      <c r="C17" s="288"/>
      <c r="D17" s="288"/>
      <c r="E17" s="288"/>
      <c r="F17" s="288"/>
      <c r="G17" s="288"/>
      <c r="H17" s="288"/>
      <c r="I17" s="289"/>
      <c r="J17" s="290" t="s">
        <v>27</v>
      </c>
      <c r="K17" s="291"/>
      <c r="L17" s="291"/>
      <c r="M17" s="291"/>
      <c r="N17" s="291"/>
      <c r="O17" s="291"/>
      <c r="P17" s="291"/>
      <c r="Q17" s="291"/>
      <c r="R17" s="291"/>
      <c r="S17" s="292"/>
    </row>
    <row r="18" spans="1:19" ht="65.099999999999994" customHeight="1" thickTop="1" thickBot="1" x14ac:dyDescent="0.25">
      <c r="A18" s="278" t="s">
        <v>10</v>
      </c>
      <c r="B18" s="279"/>
      <c r="C18" s="278" t="str">
        <f>D8</f>
        <v>N° de Accidentes de Trabajo mortales que se presentaron en el año</v>
      </c>
      <c r="D18" s="279"/>
      <c r="E18" s="78" t="str">
        <f>D9</f>
        <v>Total de Accidentes de Trabajo que se presentaron en el año</v>
      </c>
      <c r="F18" s="280" t="s">
        <v>138</v>
      </c>
      <c r="G18" s="281"/>
      <c r="H18" s="280" t="s">
        <v>12</v>
      </c>
      <c r="I18" s="281"/>
      <c r="J18" s="270" t="s">
        <v>210</v>
      </c>
      <c r="K18" s="271"/>
      <c r="L18" s="271"/>
      <c r="M18" s="271"/>
      <c r="N18" s="271"/>
      <c r="O18" s="271"/>
      <c r="P18" s="271"/>
      <c r="Q18" s="271"/>
      <c r="R18" s="271"/>
      <c r="S18" s="272"/>
    </row>
    <row r="19" spans="1:19" ht="45" customHeight="1" thickTop="1" thickBot="1" x14ac:dyDescent="0.25">
      <c r="A19" s="479" t="s">
        <v>176</v>
      </c>
      <c r="B19" s="256"/>
      <c r="C19" s="276">
        <f>SEVERIDAD!O39</f>
        <v>0</v>
      </c>
      <c r="D19" s="277"/>
      <c r="E19" s="77">
        <f>+SEVERIDAD!N39</f>
        <v>3</v>
      </c>
      <c r="F19" s="188">
        <f>IF(C19=0,0,IF(E19=0,0,IF(C19&gt;0,C19/E19)))</f>
        <v>0</v>
      </c>
      <c r="G19" s="189"/>
      <c r="H19" s="480">
        <f>IF(C19=0,0,IF(E19=0,0,IF(C19&gt;0,0)))</f>
        <v>0</v>
      </c>
      <c r="I19" s="481"/>
      <c r="J19" s="271"/>
      <c r="K19" s="271"/>
      <c r="L19" s="271"/>
      <c r="M19" s="271"/>
      <c r="N19" s="271"/>
      <c r="O19" s="271"/>
      <c r="P19" s="271"/>
      <c r="Q19" s="271"/>
      <c r="R19" s="271"/>
      <c r="S19" s="272"/>
    </row>
    <row r="20" spans="1:19" ht="45" customHeight="1" thickTop="1" thickBot="1" x14ac:dyDescent="0.25">
      <c r="A20" s="479" t="s">
        <v>177</v>
      </c>
      <c r="B20" s="256"/>
      <c r="C20" s="276">
        <f>+SEVERIDAD!O40</f>
        <v>0</v>
      </c>
      <c r="D20" s="277"/>
      <c r="E20" s="77">
        <f>+SEVERIDAD!N40</f>
        <v>0</v>
      </c>
      <c r="F20" s="188">
        <f t="shared" ref="F20:F21" si="0">IF(C20=0,0,IF(E20=0,0,IF(C20&gt;0,C20/E20)))</f>
        <v>0</v>
      </c>
      <c r="G20" s="189"/>
      <c r="H20" s="480">
        <f>IF(C20=0,0,IF(E20=0,0,IF(C20&gt;0,0)))</f>
        <v>0</v>
      </c>
      <c r="I20" s="481"/>
      <c r="J20" s="271"/>
      <c r="K20" s="271"/>
      <c r="L20" s="271"/>
      <c r="M20" s="271"/>
      <c r="N20" s="271"/>
      <c r="O20" s="271"/>
      <c r="P20" s="271"/>
      <c r="Q20" s="271"/>
      <c r="R20" s="271"/>
      <c r="S20" s="272"/>
    </row>
    <row r="21" spans="1:19" ht="45" customHeight="1" thickTop="1" thickBot="1" x14ac:dyDescent="0.25">
      <c r="A21" s="479" t="s">
        <v>178</v>
      </c>
      <c r="B21" s="256"/>
      <c r="C21" s="276">
        <f>SEVERIDAD!O41</f>
        <v>0</v>
      </c>
      <c r="D21" s="277"/>
      <c r="E21" s="77">
        <f>+SEVERIDAD!N41</f>
        <v>2</v>
      </c>
      <c r="F21" s="188">
        <f t="shared" si="0"/>
        <v>0</v>
      </c>
      <c r="G21" s="189"/>
      <c r="H21" s="480">
        <f>IF(C21=0,0,IF(E21=0,0,IF(C21&gt;0,0)))</f>
        <v>0</v>
      </c>
      <c r="I21" s="481"/>
      <c r="J21" s="271"/>
      <c r="K21" s="271"/>
      <c r="L21" s="271"/>
      <c r="M21" s="271"/>
      <c r="N21" s="271"/>
      <c r="O21" s="271"/>
      <c r="P21" s="271"/>
      <c r="Q21" s="271"/>
      <c r="R21" s="271"/>
      <c r="S21" s="272"/>
    </row>
    <row r="22" spans="1:19" ht="45" customHeight="1" thickTop="1" thickBot="1" x14ac:dyDescent="0.25">
      <c r="A22" s="479" t="s">
        <v>201</v>
      </c>
      <c r="B22" s="256"/>
      <c r="C22" s="276">
        <f>SEVERIDAD!O54</f>
        <v>0</v>
      </c>
      <c r="D22" s="277"/>
      <c r="E22" s="77">
        <f>SUM(SEVERIDAD!N43:N54)</f>
        <v>2</v>
      </c>
      <c r="F22" s="188">
        <f t="shared" ref="F22" si="1">IF(C22=0,0,IF(E22=0,0,IF(C22&gt;0,C22/E22)))</f>
        <v>0</v>
      </c>
      <c r="G22" s="189"/>
      <c r="H22" s="480">
        <f>IF(C22=0,0,IF(E22=0,0,IF(C22&gt;0,0)))</f>
        <v>0</v>
      </c>
      <c r="I22" s="481"/>
      <c r="J22" s="271"/>
      <c r="K22" s="271"/>
      <c r="L22" s="271"/>
      <c r="M22" s="271"/>
      <c r="N22" s="271"/>
      <c r="O22" s="271"/>
      <c r="P22" s="271"/>
      <c r="Q22" s="271"/>
      <c r="R22" s="271"/>
      <c r="S22" s="272"/>
    </row>
    <row r="23" spans="1:19" ht="45" customHeight="1" thickTop="1" thickBot="1" x14ac:dyDescent="0.25">
      <c r="A23" s="255"/>
      <c r="B23" s="256"/>
      <c r="C23" s="276"/>
      <c r="D23" s="277"/>
      <c r="E23" s="77"/>
      <c r="F23" s="188"/>
      <c r="G23" s="189"/>
      <c r="H23" s="480"/>
      <c r="I23" s="481"/>
      <c r="J23" s="271"/>
      <c r="K23" s="271"/>
      <c r="L23" s="271"/>
      <c r="M23" s="271"/>
      <c r="N23" s="271"/>
      <c r="O23" s="271"/>
      <c r="P23" s="271"/>
      <c r="Q23" s="271"/>
      <c r="R23" s="271"/>
      <c r="S23" s="272"/>
    </row>
    <row r="24" spans="1:19" ht="45" customHeight="1" thickTop="1" thickBot="1" x14ac:dyDescent="0.25">
      <c r="A24" s="255"/>
      <c r="B24" s="256"/>
      <c r="C24" s="276"/>
      <c r="D24" s="277"/>
      <c r="E24" s="77"/>
      <c r="F24" s="188"/>
      <c r="G24" s="189"/>
      <c r="H24" s="480"/>
      <c r="I24" s="481"/>
      <c r="J24" s="271"/>
      <c r="K24" s="271"/>
      <c r="L24" s="271"/>
      <c r="M24" s="271"/>
      <c r="N24" s="271"/>
      <c r="O24" s="271"/>
      <c r="P24" s="271"/>
      <c r="Q24" s="271"/>
      <c r="R24" s="271"/>
      <c r="S24" s="272"/>
    </row>
    <row r="25" spans="1:19" ht="45" customHeight="1" thickTop="1" thickBot="1" x14ac:dyDescent="0.25">
      <c r="A25" s="255"/>
      <c r="B25" s="256"/>
      <c r="C25" s="276"/>
      <c r="D25" s="277"/>
      <c r="E25" s="77"/>
      <c r="F25" s="188"/>
      <c r="G25" s="189"/>
      <c r="H25" s="480"/>
      <c r="I25" s="481"/>
      <c r="J25" s="271"/>
      <c r="K25" s="271"/>
      <c r="L25" s="271"/>
      <c r="M25" s="271"/>
      <c r="N25" s="271"/>
      <c r="O25" s="271"/>
      <c r="P25" s="271"/>
      <c r="Q25" s="271"/>
      <c r="R25" s="271"/>
      <c r="S25" s="272"/>
    </row>
    <row r="26" spans="1:19" ht="21.75" thickTop="1" thickBot="1" x14ac:dyDescent="0.35">
      <c r="A26" s="263"/>
      <c r="B26" s="264"/>
      <c r="C26" s="264"/>
      <c r="D26" s="264"/>
      <c r="E26" s="264"/>
      <c r="F26" s="264"/>
      <c r="G26" s="264"/>
      <c r="H26" s="264"/>
      <c r="I26" s="265"/>
      <c r="J26" s="273"/>
      <c r="K26" s="274"/>
      <c r="L26" s="274"/>
      <c r="M26" s="274"/>
      <c r="N26" s="274"/>
      <c r="O26" s="274"/>
      <c r="P26" s="274"/>
      <c r="Q26" s="274"/>
      <c r="R26" s="274"/>
      <c r="S26" s="275"/>
    </row>
    <row r="27" spans="1:19" ht="15" thickTop="1" x14ac:dyDescent="0.2"/>
  </sheetData>
  <mergeCells count="63">
    <mergeCell ref="D11:H11"/>
    <mergeCell ref="A22:B22"/>
    <mergeCell ref="C22:D22"/>
    <mergeCell ref="F22:G22"/>
    <mergeCell ref="H22:I22"/>
    <mergeCell ref="A15:C15"/>
    <mergeCell ref="D15:I15"/>
    <mergeCell ref="A17:I17"/>
    <mergeCell ref="F21:G21"/>
    <mergeCell ref="H21:I21"/>
    <mergeCell ref="A25:B25"/>
    <mergeCell ref="C25:D25"/>
    <mergeCell ref="F25:G25"/>
    <mergeCell ref="H25:I25"/>
    <mergeCell ref="A23:B23"/>
    <mergeCell ref="C23:D23"/>
    <mergeCell ref="F23:G23"/>
    <mergeCell ref="H23:I23"/>
    <mergeCell ref="A24:B24"/>
    <mergeCell ref="C24:D24"/>
    <mergeCell ref="F24:G24"/>
    <mergeCell ref="H24:I24"/>
    <mergeCell ref="J18:S26"/>
    <mergeCell ref="A19:B19"/>
    <mergeCell ref="C19:D19"/>
    <mergeCell ref="F19:G19"/>
    <mergeCell ref="H19:I19"/>
    <mergeCell ref="A20:B20"/>
    <mergeCell ref="C20:D20"/>
    <mergeCell ref="F20:G20"/>
    <mergeCell ref="A18:B18"/>
    <mergeCell ref="C18:D18"/>
    <mergeCell ref="F18:G18"/>
    <mergeCell ref="H18:I18"/>
    <mergeCell ref="H20:I20"/>
    <mergeCell ref="A26:I26"/>
    <mergeCell ref="A21:B21"/>
    <mergeCell ref="C21:D21"/>
    <mergeCell ref="J17:S17"/>
    <mergeCell ref="A16:S16"/>
    <mergeCell ref="J5:S15"/>
    <mergeCell ref="A12:C12"/>
    <mergeCell ref="D12:I12"/>
    <mergeCell ref="A13:C13"/>
    <mergeCell ref="D13:I13"/>
    <mergeCell ref="A14:C14"/>
    <mergeCell ref="D14:I14"/>
    <mergeCell ref="A6:C7"/>
    <mergeCell ref="D6:I7"/>
    <mergeCell ref="A8:C9"/>
    <mergeCell ref="D8:H8"/>
    <mergeCell ref="D9:H9"/>
    <mergeCell ref="A10:C11"/>
    <mergeCell ref="D10:H10"/>
    <mergeCell ref="A1:C2"/>
    <mergeCell ref="A4:I4"/>
    <mergeCell ref="J4:S4"/>
    <mergeCell ref="A5:C5"/>
    <mergeCell ref="D5:I5"/>
    <mergeCell ref="A3:S3"/>
    <mergeCell ref="D1:O2"/>
    <mergeCell ref="P1:S1"/>
    <mergeCell ref="P2:S2"/>
  </mergeCells>
  <conditionalFormatting sqref="F19:G22">
    <cfRule type="cellIs" dxfId="37" priority="5" operator="lessThanOrEqual">
      <formula>0</formula>
    </cfRule>
    <cfRule type="cellIs" dxfId="36" priority="6" operator="greaterThan">
      <formula>0</formula>
    </cfRule>
  </conditionalFormatting>
  <pageMargins left="0.25" right="0.25" top="0.75" bottom="0.75" header="0.3" footer="0.3"/>
  <pageSetup paperSize="9"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rgb="FF92D050"/>
  </sheetPr>
  <dimension ref="A1:T28"/>
  <sheetViews>
    <sheetView topLeftCell="J1" zoomScale="60" zoomScaleNormal="60" zoomScalePageLayoutView="75" workbookViewId="0">
      <selection activeCell="Q1" sqref="Q1:T1"/>
    </sheetView>
  </sheetViews>
  <sheetFormatPr baseColWidth="10" defaultRowHeight="14.25" x14ac:dyDescent="0.2"/>
  <cols>
    <col min="1" max="3" width="18.85546875" style="26" customWidth="1"/>
    <col min="4" max="4" width="17.7109375" style="26" customWidth="1"/>
    <col min="5" max="6" width="15.7109375" style="26" customWidth="1"/>
    <col min="7" max="8" width="13.85546875" style="26" customWidth="1"/>
    <col min="9" max="9" width="11.42578125" style="26"/>
    <col min="10" max="10" width="19.7109375" style="26" customWidth="1"/>
    <col min="11" max="20" width="14.7109375" style="26" customWidth="1"/>
    <col min="21" max="16384" width="11.42578125" style="26"/>
  </cols>
  <sheetData>
    <row r="1" spans="1:20" ht="48.95" customHeight="1" thickTop="1" thickBot="1" x14ac:dyDescent="0.25">
      <c r="A1" s="230"/>
      <c r="B1" s="230"/>
      <c r="C1" s="230"/>
      <c r="D1" s="403" t="s">
        <v>83</v>
      </c>
      <c r="E1" s="404"/>
      <c r="F1" s="404"/>
      <c r="G1" s="404"/>
      <c r="H1" s="404"/>
      <c r="I1" s="404"/>
      <c r="J1" s="404"/>
      <c r="K1" s="404"/>
      <c r="L1" s="404"/>
      <c r="M1" s="404"/>
      <c r="N1" s="404"/>
      <c r="O1" s="404"/>
      <c r="P1" s="405"/>
      <c r="Q1" s="338" t="s">
        <v>221</v>
      </c>
      <c r="R1" s="339"/>
      <c r="S1" s="339"/>
      <c r="T1" s="340"/>
    </row>
    <row r="2" spans="1:20" ht="48.95" customHeight="1" thickTop="1" thickBot="1" x14ac:dyDescent="0.25">
      <c r="A2" s="230"/>
      <c r="B2" s="230"/>
      <c r="C2" s="230"/>
      <c r="D2" s="406"/>
      <c r="E2" s="407"/>
      <c r="F2" s="407"/>
      <c r="G2" s="407"/>
      <c r="H2" s="407"/>
      <c r="I2" s="407"/>
      <c r="J2" s="407"/>
      <c r="K2" s="407"/>
      <c r="L2" s="407"/>
      <c r="M2" s="407"/>
      <c r="N2" s="407"/>
      <c r="O2" s="407"/>
      <c r="P2" s="408"/>
      <c r="Q2" s="325" t="s">
        <v>220</v>
      </c>
      <c r="R2" s="326"/>
      <c r="S2" s="326"/>
      <c r="T2" s="327"/>
    </row>
    <row r="3" spans="1:20" ht="15" customHeight="1" thickTop="1" thickBot="1" x14ac:dyDescent="0.25">
      <c r="A3" s="230"/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0"/>
      <c r="S3" s="230"/>
      <c r="T3" s="230"/>
    </row>
    <row r="4" spans="1:20" ht="30" customHeight="1" thickTop="1" thickBot="1" x14ac:dyDescent="0.25">
      <c r="A4" s="198" t="s">
        <v>1</v>
      </c>
      <c r="B4" s="198"/>
      <c r="C4" s="198"/>
      <c r="D4" s="198"/>
      <c r="E4" s="198"/>
      <c r="F4" s="198"/>
      <c r="G4" s="198"/>
      <c r="H4" s="198"/>
      <c r="I4" s="198"/>
      <c r="J4" s="198"/>
      <c r="K4" s="234" t="s">
        <v>2</v>
      </c>
      <c r="L4" s="234"/>
      <c r="M4" s="234"/>
      <c r="N4" s="234"/>
      <c r="O4" s="234"/>
      <c r="P4" s="234"/>
      <c r="Q4" s="234"/>
      <c r="R4" s="234"/>
      <c r="S4" s="234"/>
      <c r="T4" s="234"/>
    </row>
    <row r="5" spans="1:20" ht="30" customHeight="1" thickTop="1" thickBot="1" x14ac:dyDescent="0.25">
      <c r="A5" s="213" t="s">
        <v>30</v>
      </c>
      <c r="B5" s="214"/>
      <c r="C5" s="223"/>
      <c r="D5" s="359" t="s">
        <v>194</v>
      </c>
      <c r="E5" s="360"/>
      <c r="F5" s="360"/>
      <c r="G5" s="360"/>
      <c r="H5" s="360"/>
      <c r="I5" s="360"/>
      <c r="J5" s="361"/>
      <c r="K5" s="200"/>
      <c r="L5" s="201"/>
      <c r="M5" s="201"/>
      <c r="N5" s="201"/>
      <c r="O5" s="201"/>
      <c r="P5" s="201"/>
      <c r="Q5" s="201"/>
      <c r="R5" s="201"/>
      <c r="S5" s="201"/>
      <c r="T5" s="202"/>
    </row>
    <row r="6" spans="1:20" ht="15" customHeight="1" thickTop="1" x14ac:dyDescent="0.2">
      <c r="A6" s="224" t="s">
        <v>77</v>
      </c>
      <c r="B6" s="225"/>
      <c r="C6" s="226"/>
      <c r="D6" s="305" t="s">
        <v>140</v>
      </c>
      <c r="E6" s="306"/>
      <c r="F6" s="306"/>
      <c r="G6" s="306"/>
      <c r="H6" s="306"/>
      <c r="I6" s="306"/>
      <c r="J6" s="307"/>
      <c r="K6" s="203"/>
      <c r="L6" s="204"/>
      <c r="M6" s="204"/>
      <c r="N6" s="204"/>
      <c r="O6" s="204"/>
      <c r="P6" s="204"/>
      <c r="Q6" s="204"/>
      <c r="R6" s="204"/>
      <c r="S6" s="204"/>
      <c r="T6" s="205"/>
    </row>
    <row r="7" spans="1:20" ht="15" customHeight="1" thickBot="1" x14ac:dyDescent="0.25">
      <c r="A7" s="227"/>
      <c r="B7" s="228"/>
      <c r="C7" s="229"/>
      <c r="D7" s="308"/>
      <c r="E7" s="309"/>
      <c r="F7" s="309"/>
      <c r="G7" s="309"/>
      <c r="H7" s="309"/>
      <c r="I7" s="309"/>
      <c r="J7" s="310"/>
      <c r="K7" s="203"/>
      <c r="L7" s="204"/>
      <c r="M7" s="204"/>
      <c r="N7" s="204"/>
      <c r="O7" s="204"/>
      <c r="P7" s="204"/>
      <c r="Q7" s="204"/>
      <c r="R7" s="204"/>
      <c r="S7" s="204"/>
      <c r="T7" s="205"/>
    </row>
    <row r="8" spans="1:20" ht="42.95" customHeight="1" thickTop="1" x14ac:dyDescent="0.3">
      <c r="A8" s="224" t="s">
        <v>172</v>
      </c>
      <c r="B8" s="225"/>
      <c r="C8" s="226"/>
      <c r="D8" s="348" t="s">
        <v>142</v>
      </c>
      <c r="E8" s="349"/>
      <c r="F8" s="349"/>
      <c r="G8" s="349"/>
      <c r="H8" s="349"/>
      <c r="I8" s="349"/>
      <c r="J8" s="23" t="s">
        <v>206</v>
      </c>
      <c r="K8" s="203"/>
      <c r="L8" s="204"/>
      <c r="M8" s="204"/>
      <c r="N8" s="204"/>
      <c r="O8" s="204"/>
      <c r="P8" s="204"/>
      <c r="Q8" s="204"/>
      <c r="R8" s="204"/>
      <c r="S8" s="204"/>
      <c r="T8" s="205"/>
    </row>
    <row r="9" spans="1:20" ht="42.95" customHeight="1" thickBot="1" x14ac:dyDescent="0.25">
      <c r="A9" s="227"/>
      <c r="B9" s="228"/>
      <c r="C9" s="229"/>
      <c r="D9" s="211" t="s">
        <v>143</v>
      </c>
      <c r="E9" s="212"/>
      <c r="F9" s="212"/>
      <c r="G9" s="212"/>
      <c r="H9" s="212"/>
      <c r="I9" s="212"/>
      <c r="J9" s="74"/>
      <c r="K9" s="203"/>
      <c r="L9" s="204"/>
      <c r="M9" s="204"/>
      <c r="N9" s="204"/>
      <c r="O9" s="204"/>
      <c r="P9" s="204"/>
      <c r="Q9" s="204"/>
      <c r="R9" s="204"/>
      <c r="S9" s="204"/>
      <c r="T9" s="205"/>
    </row>
    <row r="10" spans="1:20" ht="42.95" customHeight="1" thickTop="1" x14ac:dyDescent="0.3">
      <c r="A10" s="224" t="s">
        <v>173</v>
      </c>
      <c r="B10" s="225"/>
      <c r="C10" s="226"/>
      <c r="D10" s="348" t="s">
        <v>142</v>
      </c>
      <c r="E10" s="349"/>
      <c r="F10" s="349"/>
      <c r="G10" s="349"/>
      <c r="H10" s="349"/>
      <c r="I10" s="349"/>
      <c r="J10" s="23" t="s">
        <v>207</v>
      </c>
      <c r="K10" s="203"/>
      <c r="L10" s="204"/>
      <c r="M10" s="204"/>
      <c r="N10" s="204"/>
      <c r="O10" s="204"/>
      <c r="P10" s="204"/>
      <c r="Q10" s="204"/>
      <c r="R10" s="204"/>
      <c r="S10" s="204"/>
      <c r="T10" s="205"/>
    </row>
    <row r="11" spans="1:20" ht="42.95" customHeight="1" thickBot="1" x14ac:dyDescent="0.25">
      <c r="A11" s="227"/>
      <c r="B11" s="228"/>
      <c r="C11" s="229"/>
      <c r="D11" s="211" t="s">
        <v>143</v>
      </c>
      <c r="E11" s="212"/>
      <c r="F11" s="212"/>
      <c r="G11" s="212"/>
      <c r="H11" s="212"/>
      <c r="I11" s="212"/>
      <c r="J11" s="74"/>
      <c r="K11" s="203"/>
      <c r="L11" s="204"/>
      <c r="M11" s="204"/>
      <c r="N11" s="204"/>
      <c r="O11" s="204"/>
      <c r="P11" s="204"/>
      <c r="Q11" s="204"/>
      <c r="R11" s="204"/>
      <c r="S11" s="204"/>
      <c r="T11" s="205"/>
    </row>
    <row r="12" spans="1:20" ht="30" customHeight="1" thickTop="1" thickBot="1" x14ac:dyDescent="0.25">
      <c r="A12" s="213" t="s">
        <v>71</v>
      </c>
      <c r="B12" s="214"/>
      <c r="C12" s="215"/>
      <c r="D12" s="299" t="s">
        <v>26</v>
      </c>
      <c r="E12" s="300"/>
      <c r="F12" s="300"/>
      <c r="G12" s="300"/>
      <c r="H12" s="300"/>
      <c r="I12" s="300"/>
      <c r="J12" s="301"/>
      <c r="K12" s="203"/>
      <c r="L12" s="204"/>
      <c r="M12" s="204"/>
      <c r="N12" s="204"/>
      <c r="O12" s="204"/>
      <c r="P12" s="204"/>
      <c r="Q12" s="204"/>
      <c r="R12" s="204"/>
      <c r="S12" s="204"/>
      <c r="T12" s="205"/>
    </row>
    <row r="13" spans="1:20" ht="30" customHeight="1" thickTop="1" thickBot="1" x14ac:dyDescent="0.25">
      <c r="A13" s="217" t="s">
        <v>28</v>
      </c>
      <c r="B13" s="218"/>
      <c r="C13" s="219"/>
      <c r="D13" s="299" t="s">
        <v>130</v>
      </c>
      <c r="E13" s="300"/>
      <c r="F13" s="300"/>
      <c r="G13" s="300"/>
      <c r="H13" s="300"/>
      <c r="I13" s="300"/>
      <c r="J13" s="301"/>
      <c r="K13" s="203"/>
      <c r="L13" s="204"/>
      <c r="M13" s="204"/>
      <c r="N13" s="204"/>
      <c r="O13" s="204"/>
      <c r="P13" s="204"/>
      <c r="Q13" s="204"/>
      <c r="R13" s="204"/>
      <c r="S13" s="204"/>
      <c r="T13" s="205"/>
    </row>
    <row r="14" spans="1:20" ht="30" customHeight="1" thickTop="1" thickBot="1" x14ac:dyDescent="0.25">
      <c r="A14" s="220" t="s">
        <v>76</v>
      </c>
      <c r="B14" s="221"/>
      <c r="C14" s="222"/>
      <c r="D14" s="302" t="s">
        <v>78</v>
      </c>
      <c r="E14" s="303"/>
      <c r="F14" s="303"/>
      <c r="G14" s="303"/>
      <c r="H14" s="303"/>
      <c r="I14" s="303"/>
      <c r="J14" s="304"/>
      <c r="K14" s="203"/>
      <c r="L14" s="204"/>
      <c r="M14" s="204"/>
      <c r="N14" s="204"/>
      <c r="O14" s="204"/>
      <c r="P14" s="204"/>
      <c r="Q14" s="204"/>
      <c r="R14" s="204"/>
      <c r="S14" s="204"/>
      <c r="T14" s="205"/>
    </row>
    <row r="15" spans="1:20" ht="50.1" customHeight="1" thickTop="1" thickBot="1" x14ac:dyDescent="0.25">
      <c r="A15" s="231" t="s">
        <v>74</v>
      </c>
      <c r="B15" s="232"/>
      <c r="C15" s="233"/>
      <c r="D15" s="302" t="s">
        <v>91</v>
      </c>
      <c r="E15" s="303"/>
      <c r="F15" s="303"/>
      <c r="G15" s="303"/>
      <c r="H15" s="303"/>
      <c r="I15" s="303"/>
      <c r="J15" s="304"/>
      <c r="K15" s="206"/>
      <c r="L15" s="207"/>
      <c r="M15" s="207"/>
      <c r="N15" s="207"/>
      <c r="O15" s="207"/>
      <c r="P15" s="207"/>
      <c r="Q15" s="207"/>
      <c r="R15" s="207"/>
      <c r="S15" s="207"/>
      <c r="T15" s="208"/>
    </row>
    <row r="16" spans="1:20" ht="16.5" customHeight="1" thickTop="1" thickBot="1" x14ac:dyDescent="0.25">
      <c r="A16" s="293"/>
      <c r="B16" s="294"/>
      <c r="C16" s="294"/>
      <c r="D16" s="294"/>
      <c r="E16" s="294"/>
      <c r="F16" s="294"/>
      <c r="G16" s="294"/>
      <c r="H16" s="294"/>
      <c r="I16" s="294"/>
      <c r="J16" s="294"/>
      <c r="K16" s="294"/>
      <c r="L16" s="294"/>
      <c r="M16" s="294"/>
      <c r="N16" s="294"/>
      <c r="O16" s="294"/>
      <c r="P16" s="294"/>
      <c r="Q16" s="294"/>
      <c r="R16" s="294"/>
      <c r="S16" s="294"/>
      <c r="T16" s="295"/>
    </row>
    <row r="17" spans="1:20" ht="30" customHeight="1" thickTop="1" thickBot="1" x14ac:dyDescent="0.25">
      <c r="A17" s="287" t="s">
        <v>8</v>
      </c>
      <c r="B17" s="288"/>
      <c r="C17" s="288"/>
      <c r="D17" s="288"/>
      <c r="E17" s="288"/>
      <c r="F17" s="288"/>
      <c r="G17" s="288"/>
      <c r="H17" s="288"/>
      <c r="I17" s="288"/>
      <c r="J17" s="289"/>
      <c r="K17" s="290" t="s">
        <v>27</v>
      </c>
      <c r="L17" s="291"/>
      <c r="M17" s="291"/>
      <c r="N17" s="291"/>
      <c r="O17" s="291"/>
      <c r="P17" s="291"/>
      <c r="Q17" s="291"/>
      <c r="R17" s="291"/>
      <c r="S17" s="291"/>
      <c r="T17" s="292"/>
    </row>
    <row r="18" spans="1:20" ht="65.099999999999994" customHeight="1" thickTop="1" thickBot="1" x14ac:dyDescent="0.25">
      <c r="A18" s="278" t="s">
        <v>10</v>
      </c>
      <c r="B18" s="279"/>
      <c r="C18" s="278" t="str">
        <f>D8</f>
        <v>N° de casos nuevos y antiguos de Enfermedad Laboral en el año</v>
      </c>
      <c r="D18" s="279"/>
      <c r="E18" s="278" t="str">
        <f>D9</f>
        <v>Promedio total de trabajadores en el año</v>
      </c>
      <c r="F18" s="279"/>
      <c r="G18" s="280" t="s">
        <v>138</v>
      </c>
      <c r="H18" s="281"/>
      <c r="I18" s="280" t="s">
        <v>12</v>
      </c>
      <c r="J18" s="281"/>
      <c r="K18" s="270" t="s">
        <v>204</v>
      </c>
      <c r="L18" s="271"/>
      <c r="M18" s="271"/>
      <c r="N18" s="271"/>
      <c r="O18" s="271"/>
      <c r="P18" s="271"/>
      <c r="Q18" s="271"/>
      <c r="R18" s="271"/>
      <c r="S18" s="271"/>
      <c r="T18" s="272"/>
    </row>
    <row r="19" spans="1:20" ht="45" customHeight="1" thickTop="1" thickBot="1" x14ac:dyDescent="0.25">
      <c r="A19" s="479" t="s">
        <v>176</v>
      </c>
      <c r="B19" s="256"/>
      <c r="C19" s="276">
        <f>IF(+SEVERIDAD!Q39=0,0,+SEVERIDAD!Q39)</f>
        <v>0</v>
      </c>
      <c r="D19" s="277"/>
      <c r="E19" s="276">
        <f>+SEVERIDAD!E39</f>
        <v>31</v>
      </c>
      <c r="F19" s="277"/>
      <c r="G19" s="468">
        <f>IF(C19=0,0,IF(C19&gt;0,C19/E19)*1000)</f>
        <v>0</v>
      </c>
      <c r="H19" s="469"/>
      <c r="I19" s="482">
        <v>25</v>
      </c>
      <c r="J19" s="483"/>
      <c r="K19" s="271"/>
      <c r="L19" s="271"/>
      <c r="M19" s="271"/>
      <c r="N19" s="271"/>
      <c r="O19" s="271"/>
      <c r="P19" s="271"/>
      <c r="Q19" s="271"/>
      <c r="R19" s="271"/>
      <c r="S19" s="271"/>
      <c r="T19" s="272"/>
    </row>
    <row r="20" spans="1:20" ht="45" customHeight="1" thickTop="1" thickBot="1" x14ac:dyDescent="0.25">
      <c r="A20" s="479" t="s">
        <v>177</v>
      </c>
      <c r="B20" s="256"/>
      <c r="C20" s="276">
        <f>IF(+SEVERIDAD!Q40=0,0,+SEVERIDAD!Q40+SEVERIDAD!Q39)</f>
        <v>0</v>
      </c>
      <c r="D20" s="277"/>
      <c r="E20" s="276">
        <f>+SEVERIDAD!E40</f>
        <v>31</v>
      </c>
      <c r="F20" s="277"/>
      <c r="G20" s="468">
        <f t="shared" ref="G20:G21" si="0">IF(C20=0,0,IF(C20&gt;0,C20/E20)*1000)</f>
        <v>0</v>
      </c>
      <c r="H20" s="469"/>
      <c r="I20" s="482">
        <v>20</v>
      </c>
      <c r="J20" s="483"/>
      <c r="K20" s="271"/>
      <c r="L20" s="271"/>
      <c r="M20" s="271"/>
      <c r="N20" s="271"/>
      <c r="O20" s="271"/>
      <c r="P20" s="271"/>
      <c r="Q20" s="271"/>
      <c r="R20" s="271"/>
      <c r="S20" s="271"/>
      <c r="T20" s="272"/>
    </row>
    <row r="21" spans="1:20" ht="45" customHeight="1" thickTop="1" thickBot="1" x14ac:dyDescent="0.25">
      <c r="A21" s="479" t="s">
        <v>178</v>
      </c>
      <c r="B21" s="256"/>
      <c r="C21" s="276">
        <f>IF(+SEVERIDAD!Q41=0,+SEVERIDAD!Q41+SEVERIDAD!Q40+SEVERIDAD!Q39,+SEVERIDAD!Q41+SEVERIDAD!Q40+SEVERIDAD!Q39)</f>
        <v>0</v>
      </c>
      <c r="D21" s="277"/>
      <c r="E21" s="472">
        <f>+SEVERIDAD!E41</f>
        <v>42.916666666666664</v>
      </c>
      <c r="F21" s="473"/>
      <c r="G21" s="468">
        <f t="shared" si="0"/>
        <v>0</v>
      </c>
      <c r="H21" s="469"/>
      <c r="I21" s="482">
        <v>15</v>
      </c>
      <c r="J21" s="483"/>
      <c r="K21" s="271"/>
      <c r="L21" s="271"/>
      <c r="M21" s="271"/>
      <c r="N21" s="271"/>
      <c r="O21" s="271"/>
      <c r="P21" s="271"/>
      <c r="Q21" s="271"/>
      <c r="R21" s="271"/>
      <c r="S21" s="271"/>
      <c r="T21" s="272"/>
    </row>
    <row r="22" spans="1:20" ht="65.099999999999994" customHeight="1" thickTop="1" thickBot="1" x14ac:dyDescent="0.25">
      <c r="A22" s="278" t="s">
        <v>10</v>
      </c>
      <c r="B22" s="279"/>
      <c r="C22" s="278" t="str">
        <f>D10</f>
        <v>N° de casos nuevos y antiguos de Enfermedad Laboral en el año</v>
      </c>
      <c r="D22" s="279"/>
      <c r="E22" s="278" t="str">
        <f>D11</f>
        <v>Promedio total de trabajadores en el año</v>
      </c>
      <c r="F22" s="279"/>
      <c r="G22" s="280" t="s">
        <v>138</v>
      </c>
      <c r="H22" s="281"/>
      <c r="I22" s="280" t="s">
        <v>12</v>
      </c>
      <c r="J22" s="281"/>
      <c r="K22" s="271"/>
      <c r="L22" s="271"/>
      <c r="M22" s="271"/>
      <c r="N22" s="271"/>
      <c r="O22" s="271"/>
      <c r="P22" s="271"/>
      <c r="Q22" s="271"/>
      <c r="R22" s="271"/>
      <c r="S22" s="271"/>
      <c r="T22" s="272"/>
    </row>
    <row r="23" spans="1:20" ht="45" customHeight="1" thickTop="1" thickBot="1" x14ac:dyDescent="0.25">
      <c r="A23" s="479" t="s">
        <v>201</v>
      </c>
      <c r="B23" s="256"/>
      <c r="C23" s="276">
        <f>IF(+SEVERIDAD!Q54=0,+SEVERIDAD!Q54+SEVERIDAD!Q41+SEVERIDAD!Q40+SEVERIDAD!Q39,+SEVERIDAD!Q54+SEVERIDAD!Q41+SEVERIDAD!Q40+SEVERIDAD!Q39)</f>
        <v>0</v>
      </c>
      <c r="D23" s="277"/>
      <c r="E23" s="472">
        <f>[2]INDICADOR!$D$34</f>
        <v>57.666666666666664</v>
      </c>
      <c r="F23" s="473"/>
      <c r="G23" s="468">
        <f>IF(C23=0,0,IF(C23&gt;0,C23/E23)*100000)</f>
        <v>0</v>
      </c>
      <c r="H23" s="469"/>
      <c r="I23" s="482">
        <v>2500</v>
      </c>
      <c r="J23" s="483"/>
      <c r="K23" s="271"/>
      <c r="L23" s="271"/>
      <c r="M23" s="271"/>
      <c r="N23" s="271"/>
      <c r="O23" s="271"/>
      <c r="P23" s="271"/>
      <c r="Q23" s="271"/>
      <c r="R23" s="271"/>
      <c r="S23" s="271"/>
      <c r="T23" s="272"/>
    </row>
    <row r="24" spans="1:20" ht="45" customHeight="1" thickTop="1" thickBot="1" x14ac:dyDescent="0.25">
      <c r="A24" s="479" t="s">
        <v>202</v>
      </c>
      <c r="B24" s="256"/>
      <c r="C24" s="276"/>
      <c r="D24" s="277"/>
      <c r="E24" s="472"/>
      <c r="F24" s="473"/>
      <c r="G24" s="461"/>
      <c r="H24" s="462"/>
      <c r="I24" s="482">
        <v>2000</v>
      </c>
      <c r="J24" s="483"/>
      <c r="K24" s="271"/>
      <c r="L24" s="271"/>
      <c r="M24" s="271"/>
      <c r="N24" s="271"/>
      <c r="O24" s="271"/>
      <c r="P24" s="271"/>
      <c r="Q24" s="271"/>
      <c r="R24" s="271"/>
      <c r="S24" s="271"/>
      <c r="T24" s="272"/>
    </row>
    <row r="25" spans="1:20" ht="45" customHeight="1" thickTop="1" thickBot="1" x14ac:dyDescent="0.25">
      <c r="A25" s="479" t="s">
        <v>203</v>
      </c>
      <c r="B25" s="256"/>
      <c r="C25" s="276"/>
      <c r="D25" s="277"/>
      <c r="E25" s="472"/>
      <c r="F25" s="473"/>
      <c r="G25" s="461"/>
      <c r="H25" s="462"/>
      <c r="I25" s="482">
        <v>1500</v>
      </c>
      <c r="J25" s="483"/>
      <c r="K25" s="271"/>
      <c r="L25" s="271"/>
      <c r="M25" s="271"/>
      <c r="N25" s="271"/>
      <c r="O25" s="271"/>
      <c r="P25" s="271"/>
      <c r="Q25" s="271"/>
      <c r="R25" s="271"/>
      <c r="S25" s="271"/>
      <c r="T25" s="272"/>
    </row>
    <row r="26" spans="1:20" ht="21.75" thickTop="1" thickBot="1" x14ac:dyDescent="0.35">
      <c r="A26" s="263"/>
      <c r="B26" s="264"/>
      <c r="C26" s="264"/>
      <c r="D26" s="264"/>
      <c r="E26" s="264"/>
      <c r="F26" s="264"/>
      <c r="G26" s="264"/>
      <c r="H26" s="264"/>
      <c r="I26" s="264"/>
      <c r="J26" s="265"/>
      <c r="K26" s="273"/>
      <c r="L26" s="274"/>
      <c r="M26" s="274"/>
      <c r="N26" s="274"/>
      <c r="O26" s="274"/>
      <c r="P26" s="274"/>
      <c r="Q26" s="274"/>
      <c r="R26" s="274"/>
      <c r="S26" s="274"/>
      <c r="T26" s="275"/>
    </row>
    <row r="27" spans="1:20" ht="15" thickTop="1" x14ac:dyDescent="0.2"/>
    <row r="28" spans="1:20" x14ac:dyDescent="0.2">
      <c r="J28" s="57"/>
    </row>
  </sheetData>
  <mergeCells count="71">
    <mergeCell ref="A25:B25"/>
    <mergeCell ref="C25:D25"/>
    <mergeCell ref="E25:F25"/>
    <mergeCell ref="G25:H25"/>
    <mergeCell ref="I25:J25"/>
    <mergeCell ref="D9:I9"/>
    <mergeCell ref="A22:B22"/>
    <mergeCell ref="C22:D22"/>
    <mergeCell ref="E22:F22"/>
    <mergeCell ref="G22:H22"/>
    <mergeCell ref="I22:J22"/>
    <mergeCell ref="A15:C15"/>
    <mergeCell ref="D15:J15"/>
    <mergeCell ref="A17:J17"/>
    <mergeCell ref="A26:J26"/>
    <mergeCell ref="A21:B21"/>
    <mergeCell ref="C21:D21"/>
    <mergeCell ref="E21:F21"/>
    <mergeCell ref="G21:H21"/>
    <mergeCell ref="I21:J21"/>
    <mergeCell ref="A23:B23"/>
    <mergeCell ref="C23:D23"/>
    <mergeCell ref="E23:F23"/>
    <mergeCell ref="G23:H23"/>
    <mergeCell ref="I23:J23"/>
    <mergeCell ref="A24:B24"/>
    <mergeCell ref="C24:D24"/>
    <mergeCell ref="E24:F24"/>
    <mergeCell ref="G24:H24"/>
    <mergeCell ref="I24:J24"/>
    <mergeCell ref="K18:T26"/>
    <mergeCell ref="A19:B19"/>
    <mergeCell ref="C19:D19"/>
    <mergeCell ref="E19:F19"/>
    <mergeCell ref="G19:H19"/>
    <mergeCell ref="I19:J19"/>
    <mergeCell ref="A20:B20"/>
    <mergeCell ref="C20:D20"/>
    <mergeCell ref="E20:F20"/>
    <mergeCell ref="G20:H20"/>
    <mergeCell ref="A18:B18"/>
    <mergeCell ref="C18:D18"/>
    <mergeCell ref="E18:F18"/>
    <mergeCell ref="G18:H18"/>
    <mergeCell ref="I18:J18"/>
    <mergeCell ref="I20:J20"/>
    <mergeCell ref="K17:T17"/>
    <mergeCell ref="A16:T16"/>
    <mergeCell ref="K5:T15"/>
    <mergeCell ref="A12:C12"/>
    <mergeCell ref="D12:J12"/>
    <mergeCell ref="A13:C13"/>
    <mergeCell ref="D13:J13"/>
    <mergeCell ref="A14:C14"/>
    <mergeCell ref="D14:J14"/>
    <mergeCell ref="A6:C7"/>
    <mergeCell ref="D6:J7"/>
    <mergeCell ref="A8:C9"/>
    <mergeCell ref="D8:I8"/>
    <mergeCell ref="A10:C11"/>
    <mergeCell ref="D10:I10"/>
    <mergeCell ref="D11:I11"/>
    <mergeCell ref="A1:C2"/>
    <mergeCell ref="A4:J4"/>
    <mergeCell ref="K4:T4"/>
    <mergeCell ref="A5:C5"/>
    <mergeCell ref="D5:J5"/>
    <mergeCell ref="A3:T3"/>
    <mergeCell ref="D1:P2"/>
    <mergeCell ref="Q1:T1"/>
    <mergeCell ref="Q2:T2"/>
  </mergeCells>
  <phoneticPr fontId="45" type="noConversion"/>
  <conditionalFormatting sqref="G19:H19">
    <cfRule type="cellIs" dxfId="35" priority="9" operator="lessThan">
      <formula>26</formula>
    </cfRule>
    <cfRule type="cellIs" dxfId="34" priority="10" operator="greaterThan">
      <formula>25</formula>
    </cfRule>
  </conditionalFormatting>
  <conditionalFormatting sqref="G20:H20">
    <cfRule type="cellIs" dxfId="33" priority="7" operator="lessThan">
      <formula>21</formula>
    </cfRule>
    <cfRule type="cellIs" dxfId="32" priority="8" operator="greaterThan">
      <formula>20</formula>
    </cfRule>
  </conditionalFormatting>
  <conditionalFormatting sqref="G21:H21">
    <cfRule type="cellIs" dxfId="31" priority="5" operator="lessThan">
      <formula>16</formula>
    </cfRule>
    <cfRule type="cellIs" dxfId="30" priority="6" operator="greaterThan">
      <formula>15</formula>
    </cfRule>
  </conditionalFormatting>
  <conditionalFormatting sqref="G23:H23">
    <cfRule type="cellIs" dxfId="29" priority="1" operator="lessThan">
      <formula>2600</formula>
    </cfRule>
    <cfRule type="cellIs" dxfId="28" priority="2" operator="greaterThan">
      <formula>2500</formula>
    </cfRule>
  </conditionalFormatting>
  <pageMargins left="0.25" right="0.25" top="0.75" bottom="0.75" header="0.3" footer="0.3"/>
  <pageSetup paperSize="9"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rgb="FF92D050"/>
  </sheetPr>
  <dimension ref="A1:T27"/>
  <sheetViews>
    <sheetView topLeftCell="J1" zoomScale="60" zoomScaleNormal="60" zoomScalePageLayoutView="75" workbookViewId="0">
      <selection activeCell="Q1" sqref="Q1:T1"/>
    </sheetView>
  </sheetViews>
  <sheetFormatPr baseColWidth="10" defaultRowHeight="14.25" x14ac:dyDescent="0.2"/>
  <cols>
    <col min="1" max="3" width="18.85546875" style="26" customWidth="1"/>
    <col min="4" max="4" width="17.7109375" style="26" customWidth="1"/>
    <col min="5" max="6" width="15.7109375" style="26" customWidth="1"/>
    <col min="7" max="8" width="13.85546875" style="26" customWidth="1"/>
    <col min="9" max="9" width="11.42578125" style="26"/>
    <col min="10" max="10" width="19.7109375" style="26" customWidth="1"/>
    <col min="11" max="20" width="14.7109375" style="26" customWidth="1"/>
    <col min="21" max="16384" width="11.42578125" style="26"/>
  </cols>
  <sheetData>
    <row r="1" spans="1:20" ht="48.95" customHeight="1" thickTop="1" thickBot="1" x14ac:dyDescent="0.25">
      <c r="A1" s="230"/>
      <c r="B1" s="230"/>
      <c r="C1" s="230"/>
      <c r="D1" s="403" t="s">
        <v>70</v>
      </c>
      <c r="E1" s="404"/>
      <c r="F1" s="404"/>
      <c r="G1" s="404"/>
      <c r="H1" s="404"/>
      <c r="I1" s="404"/>
      <c r="J1" s="404"/>
      <c r="K1" s="404"/>
      <c r="L1" s="404"/>
      <c r="M1" s="404"/>
      <c r="N1" s="404"/>
      <c r="O1" s="404"/>
      <c r="P1" s="405"/>
      <c r="Q1" s="338" t="s">
        <v>221</v>
      </c>
      <c r="R1" s="339"/>
      <c r="S1" s="339"/>
      <c r="T1" s="340"/>
    </row>
    <row r="2" spans="1:20" ht="48.95" customHeight="1" thickTop="1" thickBot="1" x14ac:dyDescent="0.25">
      <c r="A2" s="230"/>
      <c r="B2" s="230"/>
      <c r="C2" s="230"/>
      <c r="D2" s="406"/>
      <c r="E2" s="407"/>
      <c r="F2" s="407"/>
      <c r="G2" s="407"/>
      <c r="H2" s="407"/>
      <c r="I2" s="407"/>
      <c r="J2" s="407"/>
      <c r="K2" s="407"/>
      <c r="L2" s="407"/>
      <c r="M2" s="407"/>
      <c r="N2" s="407"/>
      <c r="O2" s="407"/>
      <c r="P2" s="408"/>
      <c r="Q2" s="325" t="s">
        <v>220</v>
      </c>
      <c r="R2" s="326"/>
      <c r="S2" s="326"/>
      <c r="T2" s="327"/>
    </row>
    <row r="3" spans="1:20" ht="15" customHeight="1" thickTop="1" thickBot="1" x14ac:dyDescent="0.25">
      <c r="A3" s="230"/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0"/>
      <c r="S3" s="230"/>
      <c r="T3" s="230"/>
    </row>
    <row r="4" spans="1:20" ht="30" customHeight="1" thickTop="1" thickBot="1" x14ac:dyDescent="0.25">
      <c r="A4" s="313" t="s">
        <v>1</v>
      </c>
      <c r="B4" s="314"/>
      <c r="C4" s="314"/>
      <c r="D4" s="314"/>
      <c r="E4" s="314"/>
      <c r="F4" s="314"/>
      <c r="G4" s="314"/>
      <c r="H4" s="314"/>
      <c r="I4" s="314"/>
      <c r="J4" s="315"/>
      <c r="K4" s="316" t="s">
        <v>2</v>
      </c>
      <c r="L4" s="317"/>
      <c r="M4" s="317"/>
      <c r="N4" s="317"/>
      <c r="O4" s="317"/>
      <c r="P4" s="484"/>
      <c r="Q4" s="484"/>
      <c r="R4" s="484"/>
      <c r="S4" s="484"/>
      <c r="T4" s="485"/>
    </row>
    <row r="5" spans="1:20" ht="30" customHeight="1" thickTop="1" thickBot="1" x14ac:dyDescent="0.25">
      <c r="A5" s="213" t="s">
        <v>30</v>
      </c>
      <c r="B5" s="214"/>
      <c r="C5" s="223"/>
      <c r="D5" s="359" t="s">
        <v>195</v>
      </c>
      <c r="E5" s="360"/>
      <c r="F5" s="360"/>
      <c r="G5" s="360"/>
      <c r="H5" s="360"/>
      <c r="I5" s="360"/>
      <c r="J5" s="361"/>
      <c r="K5" s="200"/>
      <c r="L5" s="201"/>
      <c r="M5" s="201"/>
      <c r="N5" s="201"/>
      <c r="O5" s="201"/>
      <c r="P5" s="201"/>
      <c r="Q5" s="201"/>
      <c r="R5" s="201"/>
      <c r="S5" s="201"/>
      <c r="T5" s="202"/>
    </row>
    <row r="6" spans="1:20" ht="15" customHeight="1" thickTop="1" x14ac:dyDescent="0.2">
      <c r="A6" s="224" t="s">
        <v>77</v>
      </c>
      <c r="B6" s="225"/>
      <c r="C6" s="226"/>
      <c r="D6" s="305" t="s">
        <v>140</v>
      </c>
      <c r="E6" s="306"/>
      <c r="F6" s="306"/>
      <c r="G6" s="306"/>
      <c r="H6" s="306"/>
      <c r="I6" s="306"/>
      <c r="J6" s="307"/>
      <c r="K6" s="203"/>
      <c r="L6" s="204"/>
      <c r="M6" s="204"/>
      <c r="N6" s="204"/>
      <c r="O6" s="204"/>
      <c r="P6" s="204"/>
      <c r="Q6" s="204"/>
      <c r="R6" s="204"/>
      <c r="S6" s="204"/>
      <c r="T6" s="205"/>
    </row>
    <row r="7" spans="1:20" ht="15" customHeight="1" thickBot="1" x14ac:dyDescent="0.25">
      <c r="A7" s="227"/>
      <c r="B7" s="228"/>
      <c r="C7" s="229"/>
      <c r="D7" s="308"/>
      <c r="E7" s="309"/>
      <c r="F7" s="309"/>
      <c r="G7" s="309"/>
      <c r="H7" s="309"/>
      <c r="I7" s="309"/>
      <c r="J7" s="310"/>
      <c r="K7" s="203"/>
      <c r="L7" s="204"/>
      <c r="M7" s="204"/>
      <c r="N7" s="204"/>
      <c r="O7" s="204"/>
      <c r="P7" s="204"/>
      <c r="Q7" s="204"/>
      <c r="R7" s="204"/>
      <c r="S7" s="204"/>
      <c r="T7" s="205"/>
    </row>
    <row r="8" spans="1:20" ht="42.95" customHeight="1" thickTop="1" x14ac:dyDescent="0.3">
      <c r="A8" s="224" t="s">
        <v>172</v>
      </c>
      <c r="B8" s="225"/>
      <c r="C8" s="226"/>
      <c r="D8" s="348" t="s">
        <v>147</v>
      </c>
      <c r="E8" s="349"/>
      <c r="F8" s="349"/>
      <c r="G8" s="349"/>
      <c r="H8" s="349"/>
      <c r="I8" s="349"/>
      <c r="J8" s="25" t="s">
        <v>206</v>
      </c>
      <c r="K8" s="203"/>
      <c r="L8" s="204"/>
      <c r="M8" s="204"/>
      <c r="N8" s="204"/>
      <c r="O8" s="204"/>
      <c r="P8" s="204"/>
      <c r="Q8" s="204"/>
      <c r="R8" s="204"/>
      <c r="S8" s="204"/>
      <c r="T8" s="205"/>
    </row>
    <row r="9" spans="1:20" ht="42.95" customHeight="1" thickBot="1" x14ac:dyDescent="0.25">
      <c r="A9" s="227"/>
      <c r="B9" s="228"/>
      <c r="C9" s="229"/>
      <c r="D9" s="486" t="s">
        <v>143</v>
      </c>
      <c r="E9" s="386"/>
      <c r="F9" s="386"/>
      <c r="G9" s="386"/>
      <c r="H9" s="386"/>
      <c r="I9" s="386"/>
      <c r="J9" s="387"/>
      <c r="K9" s="203"/>
      <c r="L9" s="204"/>
      <c r="M9" s="204"/>
      <c r="N9" s="204"/>
      <c r="O9" s="204"/>
      <c r="P9" s="204"/>
      <c r="Q9" s="204"/>
      <c r="R9" s="204"/>
      <c r="S9" s="204"/>
      <c r="T9" s="205"/>
    </row>
    <row r="10" spans="1:20" ht="42.95" customHeight="1" thickTop="1" x14ac:dyDescent="0.3">
      <c r="A10" s="224" t="s">
        <v>173</v>
      </c>
      <c r="B10" s="225"/>
      <c r="C10" s="226"/>
      <c r="D10" s="348" t="s">
        <v>147</v>
      </c>
      <c r="E10" s="349"/>
      <c r="F10" s="349"/>
      <c r="G10" s="349"/>
      <c r="H10" s="349"/>
      <c r="I10" s="349"/>
      <c r="J10" s="25" t="s">
        <v>207</v>
      </c>
      <c r="K10" s="203"/>
      <c r="L10" s="204"/>
      <c r="M10" s="204"/>
      <c r="N10" s="204"/>
      <c r="O10" s="204"/>
      <c r="P10" s="204"/>
      <c r="Q10" s="204"/>
      <c r="R10" s="204"/>
      <c r="S10" s="204"/>
      <c r="T10" s="205"/>
    </row>
    <row r="11" spans="1:20" ht="42.95" customHeight="1" thickBot="1" x14ac:dyDescent="0.25">
      <c r="A11" s="227"/>
      <c r="B11" s="228"/>
      <c r="C11" s="229"/>
      <c r="D11" s="486" t="s">
        <v>143</v>
      </c>
      <c r="E11" s="386"/>
      <c r="F11" s="386"/>
      <c r="G11" s="386"/>
      <c r="H11" s="386"/>
      <c r="I11" s="386"/>
      <c r="J11" s="387"/>
      <c r="K11" s="203"/>
      <c r="L11" s="204"/>
      <c r="M11" s="204"/>
      <c r="N11" s="204"/>
      <c r="O11" s="204"/>
      <c r="P11" s="204"/>
      <c r="Q11" s="204"/>
      <c r="R11" s="204"/>
      <c r="S11" s="204"/>
      <c r="T11" s="205"/>
    </row>
    <row r="12" spans="1:20" ht="30" customHeight="1" thickTop="1" thickBot="1" x14ac:dyDescent="0.25">
      <c r="A12" s="213" t="s">
        <v>71</v>
      </c>
      <c r="B12" s="214"/>
      <c r="C12" s="215"/>
      <c r="D12" s="299" t="s">
        <v>26</v>
      </c>
      <c r="E12" s="300"/>
      <c r="F12" s="300"/>
      <c r="G12" s="300"/>
      <c r="H12" s="300"/>
      <c r="I12" s="300"/>
      <c r="J12" s="301"/>
      <c r="K12" s="203"/>
      <c r="L12" s="204"/>
      <c r="M12" s="204"/>
      <c r="N12" s="204"/>
      <c r="O12" s="204"/>
      <c r="P12" s="204"/>
      <c r="Q12" s="204"/>
      <c r="R12" s="204"/>
      <c r="S12" s="204"/>
      <c r="T12" s="205"/>
    </row>
    <row r="13" spans="1:20" ht="30" customHeight="1" thickTop="1" thickBot="1" x14ac:dyDescent="0.25">
      <c r="A13" s="217" t="s">
        <v>28</v>
      </c>
      <c r="B13" s="218"/>
      <c r="C13" s="219"/>
      <c r="D13" s="299" t="s">
        <v>130</v>
      </c>
      <c r="E13" s="300"/>
      <c r="F13" s="300"/>
      <c r="G13" s="300"/>
      <c r="H13" s="300"/>
      <c r="I13" s="300"/>
      <c r="J13" s="301"/>
      <c r="K13" s="203"/>
      <c r="L13" s="204"/>
      <c r="M13" s="204"/>
      <c r="N13" s="204"/>
      <c r="O13" s="204"/>
      <c r="P13" s="204"/>
      <c r="Q13" s="204"/>
      <c r="R13" s="204"/>
      <c r="S13" s="204"/>
      <c r="T13" s="205"/>
    </row>
    <row r="14" spans="1:20" ht="30" customHeight="1" thickTop="1" thickBot="1" x14ac:dyDescent="0.25">
      <c r="A14" s="220" t="s">
        <v>76</v>
      </c>
      <c r="B14" s="221"/>
      <c r="C14" s="222"/>
      <c r="D14" s="302" t="s">
        <v>78</v>
      </c>
      <c r="E14" s="303"/>
      <c r="F14" s="303"/>
      <c r="G14" s="303"/>
      <c r="H14" s="303"/>
      <c r="I14" s="303"/>
      <c r="J14" s="304"/>
      <c r="K14" s="203"/>
      <c r="L14" s="204"/>
      <c r="M14" s="204"/>
      <c r="N14" s="204"/>
      <c r="O14" s="204"/>
      <c r="P14" s="204"/>
      <c r="Q14" s="204"/>
      <c r="R14" s="204"/>
      <c r="S14" s="204"/>
      <c r="T14" s="205"/>
    </row>
    <row r="15" spans="1:20" ht="50.1" customHeight="1" thickTop="1" thickBot="1" x14ac:dyDescent="0.25">
      <c r="A15" s="231" t="s">
        <v>74</v>
      </c>
      <c r="B15" s="232"/>
      <c r="C15" s="233"/>
      <c r="D15" s="302" t="s">
        <v>91</v>
      </c>
      <c r="E15" s="303"/>
      <c r="F15" s="303"/>
      <c r="G15" s="303"/>
      <c r="H15" s="303"/>
      <c r="I15" s="303"/>
      <c r="J15" s="304"/>
      <c r="K15" s="206"/>
      <c r="L15" s="207"/>
      <c r="M15" s="207"/>
      <c r="N15" s="207"/>
      <c r="O15" s="207"/>
      <c r="P15" s="207"/>
      <c r="Q15" s="207"/>
      <c r="R15" s="207"/>
      <c r="S15" s="207"/>
      <c r="T15" s="208"/>
    </row>
    <row r="16" spans="1:20" ht="15.75" thickTop="1" thickBot="1" x14ac:dyDescent="0.25">
      <c r="A16" s="293"/>
      <c r="B16" s="294"/>
      <c r="C16" s="294"/>
      <c r="D16" s="294"/>
      <c r="E16" s="294"/>
      <c r="F16" s="294"/>
      <c r="G16" s="294"/>
      <c r="H16" s="294"/>
      <c r="I16" s="294"/>
      <c r="J16" s="294"/>
      <c r="K16" s="294"/>
      <c r="L16" s="294"/>
      <c r="M16" s="294"/>
      <c r="N16" s="294"/>
      <c r="O16" s="294"/>
      <c r="P16" s="294"/>
      <c r="Q16" s="294"/>
      <c r="R16" s="294"/>
      <c r="S16" s="294"/>
      <c r="T16" s="295"/>
    </row>
    <row r="17" spans="1:20" ht="30" customHeight="1" thickTop="1" thickBot="1" x14ac:dyDescent="0.25">
      <c r="A17" s="287" t="s">
        <v>8</v>
      </c>
      <c r="B17" s="288"/>
      <c r="C17" s="288"/>
      <c r="D17" s="288"/>
      <c r="E17" s="288"/>
      <c r="F17" s="288"/>
      <c r="G17" s="288"/>
      <c r="H17" s="288"/>
      <c r="I17" s="288"/>
      <c r="J17" s="289"/>
      <c r="K17" s="290" t="s">
        <v>27</v>
      </c>
      <c r="L17" s="291"/>
      <c r="M17" s="291"/>
      <c r="N17" s="291"/>
      <c r="O17" s="291"/>
      <c r="P17" s="291"/>
      <c r="Q17" s="291"/>
      <c r="R17" s="291"/>
      <c r="S17" s="291"/>
      <c r="T17" s="292"/>
    </row>
    <row r="18" spans="1:20" ht="65.099999999999994" customHeight="1" thickTop="1" thickBot="1" x14ac:dyDescent="0.25">
      <c r="A18" s="278" t="s">
        <v>10</v>
      </c>
      <c r="B18" s="279"/>
      <c r="C18" s="278" t="str">
        <f>D8</f>
        <v>N° de casos nuevos de Enfermedad Laboral en el año</v>
      </c>
      <c r="D18" s="279"/>
      <c r="E18" s="278" t="str">
        <f>D9</f>
        <v>Promedio total de trabajadores en el año</v>
      </c>
      <c r="F18" s="279"/>
      <c r="G18" s="280" t="s">
        <v>138</v>
      </c>
      <c r="H18" s="281"/>
      <c r="I18" s="280" t="s">
        <v>12</v>
      </c>
      <c r="J18" s="281"/>
      <c r="K18" s="270" t="s">
        <v>205</v>
      </c>
      <c r="L18" s="271"/>
      <c r="M18" s="271"/>
      <c r="N18" s="271"/>
      <c r="O18" s="271"/>
      <c r="P18" s="271"/>
      <c r="Q18" s="271"/>
      <c r="R18" s="271"/>
      <c r="S18" s="271"/>
      <c r="T18" s="272"/>
    </row>
    <row r="19" spans="1:20" ht="45" customHeight="1" thickTop="1" thickBot="1" x14ac:dyDescent="0.25">
      <c r="A19" s="479" t="s">
        <v>176</v>
      </c>
      <c r="B19" s="256"/>
      <c r="C19" s="276">
        <f>+SEVERIDAD!Q39</f>
        <v>0</v>
      </c>
      <c r="D19" s="277"/>
      <c r="E19" s="276">
        <f>+SEVERIDAD!E39</f>
        <v>31</v>
      </c>
      <c r="F19" s="277"/>
      <c r="G19" s="468">
        <f>IF(C19=0,0,IF(C19&gt;0,C19/E19)*1000)</f>
        <v>0</v>
      </c>
      <c r="H19" s="469"/>
      <c r="I19" s="482">
        <v>25</v>
      </c>
      <c r="J19" s="483"/>
      <c r="K19" s="271"/>
      <c r="L19" s="271"/>
      <c r="M19" s="271"/>
      <c r="N19" s="271"/>
      <c r="O19" s="271"/>
      <c r="P19" s="271"/>
      <c r="Q19" s="271"/>
      <c r="R19" s="271"/>
      <c r="S19" s="271"/>
      <c r="T19" s="272"/>
    </row>
    <row r="20" spans="1:20" ht="45" customHeight="1" thickTop="1" thickBot="1" x14ac:dyDescent="0.25">
      <c r="A20" s="479" t="s">
        <v>177</v>
      </c>
      <c r="B20" s="256"/>
      <c r="C20" s="276">
        <f>+SEVERIDAD!Q40</f>
        <v>0</v>
      </c>
      <c r="D20" s="277"/>
      <c r="E20" s="276">
        <f>+SEVERIDAD!E40</f>
        <v>31</v>
      </c>
      <c r="F20" s="277"/>
      <c r="G20" s="468">
        <f t="shared" ref="G20:G21" si="0">IF(C20=0,0,IF(C20&gt;0,C20/E20)*1000)</f>
        <v>0</v>
      </c>
      <c r="H20" s="469"/>
      <c r="I20" s="482">
        <v>20</v>
      </c>
      <c r="J20" s="483"/>
      <c r="K20" s="271"/>
      <c r="L20" s="271"/>
      <c r="M20" s="271"/>
      <c r="N20" s="271"/>
      <c r="O20" s="271"/>
      <c r="P20" s="271"/>
      <c r="Q20" s="271"/>
      <c r="R20" s="271"/>
      <c r="S20" s="271"/>
      <c r="T20" s="272"/>
    </row>
    <row r="21" spans="1:20" ht="45" customHeight="1" thickTop="1" thickBot="1" x14ac:dyDescent="0.25">
      <c r="A21" s="479" t="s">
        <v>178</v>
      </c>
      <c r="B21" s="256"/>
      <c r="C21" s="276">
        <f>+SEVERIDAD!Q41</f>
        <v>0</v>
      </c>
      <c r="D21" s="277"/>
      <c r="E21" s="472">
        <f>+SEVERIDAD!E41</f>
        <v>42.916666666666664</v>
      </c>
      <c r="F21" s="473"/>
      <c r="G21" s="468">
        <f t="shared" si="0"/>
        <v>0</v>
      </c>
      <c r="H21" s="469"/>
      <c r="I21" s="482">
        <v>15</v>
      </c>
      <c r="J21" s="483"/>
      <c r="K21" s="271"/>
      <c r="L21" s="271"/>
      <c r="M21" s="271"/>
      <c r="N21" s="271"/>
      <c r="O21" s="271"/>
      <c r="P21" s="271"/>
      <c r="Q21" s="271"/>
      <c r="R21" s="271"/>
      <c r="S21" s="271"/>
      <c r="T21" s="272"/>
    </row>
    <row r="22" spans="1:20" ht="65.099999999999994" customHeight="1" thickTop="1" thickBot="1" x14ac:dyDescent="0.25">
      <c r="A22" s="278" t="s">
        <v>10</v>
      </c>
      <c r="B22" s="279"/>
      <c r="C22" s="457" t="str">
        <f>D10</f>
        <v>N° de casos nuevos de Enfermedad Laboral en el año</v>
      </c>
      <c r="D22" s="458"/>
      <c r="E22" s="457" t="str">
        <f>D11</f>
        <v>Promedio total de trabajadores en el año</v>
      </c>
      <c r="F22" s="458"/>
      <c r="G22" s="457" t="s">
        <v>138</v>
      </c>
      <c r="H22" s="458"/>
      <c r="I22" s="457" t="s">
        <v>12</v>
      </c>
      <c r="J22" s="458"/>
      <c r="K22" s="271"/>
      <c r="L22" s="271"/>
      <c r="M22" s="271"/>
      <c r="N22" s="271"/>
      <c r="O22" s="271"/>
      <c r="P22" s="271"/>
      <c r="Q22" s="271"/>
      <c r="R22" s="271"/>
      <c r="S22" s="271"/>
      <c r="T22" s="272"/>
    </row>
    <row r="23" spans="1:20" ht="45" customHeight="1" thickTop="1" thickBot="1" x14ac:dyDescent="0.25">
      <c r="A23" s="479" t="s">
        <v>201</v>
      </c>
      <c r="B23" s="256"/>
      <c r="C23" s="276">
        <f>SUM(SEVERIDAD!Q43:Q54)</f>
        <v>0</v>
      </c>
      <c r="D23" s="277"/>
      <c r="E23" s="472">
        <f>[2]INDICADOR!$D$34</f>
        <v>57.666666666666664</v>
      </c>
      <c r="F23" s="473"/>
      <c r="G23" s="468">
        <f>IF(C23=0,0,IF(C23&gt;0,C23/E23)*100000)</f>
        <v>0</v>
      </c>
      <c r="H23" s="469"/>
      <c r="I23" s="482">
        <v>2500</v>
      </c>
      <c r="J23" s="483"/>
      <c r="K23" s="271"/>
      <c r="L23" s="271"/>
      <c r="M23" s="271"/>
      <c r="N23" s="271"/>
      <c r="O23" s="271"/>
      <c r="P23" s="271"/>
      <c r="Q23" s="271"/>
      <c r="R23" s="271"/>
      <c r="S23" s="271"/>
      <c r="T23" s="272"/>
    </row>
    <row r="24" spans="1:20" ht="45" customHeight="1" thickTop="1" thickBot="1" x14ac:dyDescent="0.25">
      <c r="A24" s="479" t="s">
        <v>202</v>
      </c>
      <c r="B24" s="256"/>
      <c r="C24" s="276"/>
      <c r="D24" s="277"/>
      <c r="E24" s="472"/>
      <c r="F24" s="473"/>
      <c r="G24" s="461"/>
      <c r="H24" s="462"/>
      <c r="I24" s="482">
        <v>2000</v>
      </c>
      <c r="J24" s="483"/>
      <c r="K24" s="271"/>
      <c r="L24" s="271"/>
      <c r="M24" s="271"/>
      <c r="N24" s="271"/>
      <c r="O24" s="271"/>
      <c r="P24" s="271"/>
      <c r="Q24" s="271"/>
      <c r="R24" s="271"/>
      <c r="S24" s="271"/>
      <c r="T24" s="272"/>
    </row>
    <row r="25" spans="1:20" ht="45" customHeight="1" thickTop="1" thickBot="1" x14ac:dyDescent="0.25">
      <c r="A25" s="479" t="s">
        <v>203</v>
      </c>
      <c r="B25" s="256"/>
      <c r="C25" s="276"/>
      <c r="D25" s="277"/>
      <c r="E25" s="472"/>
      <c r="F25" s="473"/>
      <c r="G25" s="461"/>
      <c r="H25" s="462"/>
      <c r="I25" s="482">
        <v>1500</v>
      </c>
      <c r="J25" s="483"/>
      <c r="K25" s="271"/>
      <c r="L25" s="271"/>
      <c r="M25" s="271"/>
      <c r="N25" s="271"/>
      <c r="O25" s="271"/>
      <c r="P25" s="271"/>
      <c r="Q25" s="271"/>
      <c r="R25" s="271"/>
      <c r="S25" s="271"/>
      <c r="T25" s="272"/>
    </row>
    <row r="26" spans="1:20" ht="21.75" thickTop="1" thickBot="1" x14ac:dyDescent="0.35">
      <c r="A26" s="263"/>
      <c r="B26" s="264"/>
      <c r="C26" s="264"/>
      <c r="D26" s="264"/>
      <c r="E26" s="264"/>
      <c r="F26" s="264"/>
      <c r="G26" s="264"/>
      <c r="H26" s="264"/>
      <c r="I26" s="264"/>
      <c r="J26" s="265"/>
      <c r="K26" s="273"/>
      <c r="L26" s="274"/>
      <c r="M26" s="274"/>
      <c r="N26" s="274"/>
      <c r="O26" s="274"/>
      <c r="P26" s="274"/>
      <c r="Q26" s="274"/>
      <c r="R26" s="274"/>
      <c r="S26" s="274"/>
      <c r="T26" s="275"/>
    </row>
    <row r="27" spans="1:20" ht="15" thickTop="1" x14ac:dyDescent="0.2"/>
  </sheetData>
  <mergeCells count="71">
    <mergeCell ref="E24:F24"/>
    <mergeCell ref="G24:H24"/>
    <mergeCell ref="I24:J24"/>
    <mergeCell ref="A25:B25"/>
    <mergeCell ref="C25:D25"/>
    <mergeCell ref="E25:F25"/>
    <mergeCell ref="G25:H25"/>
    <mergeCell ref="I25:J25"/>
    <mergeCell ref="D11:J11"/>
    <mergeCell ref="A26:J26"/>
    <mergeCell ref="A21:B21"/>
    <mergeCell ref="C21:D21"/>
    <mergeCell ref="E21:F21"/>
    <mergeCell ref="G21:H21"/>
    <mergeCell ref="I21:J21"/>
    <mergeCell ref="A22:B22"/>
    <mergeCell ref="C22:D22"/>
    <mergeCell ref="E22:F22"/>
    <mergeCell ref="G22:H22"/>
    <mergeCell ref="I22:J22"/>
    <mergeCell ref="A23:B23"/>
    <mergeCell ref="C23:D23"/>
    <mergeCell ref="A24:B24"/>
    <mergeCell ref="C24:D24"/>
    <mergeCell ref="E23:F23"/>
    <mergeCell ref="G23:H23"/>
    <mergeCell ref="I23:J23"/>
    <mergeCell ref="K18:T26"/>
    <mergeCell ref="A19:B19"/>
    <mergeCell ref="C19:D19"/>
    <mergeCell ref="E19:F19"/>
    <mergeCell ref="G19:H19"/>
    <mergeCell ref="I19:J19"/>
    <mergeCell ref="A20:B20"/>
    <mergeCell ref="C20:D20"/>
    <mergeCell ref="E20:F20"/>
    <mergeCell ref="G20:H20"/>
    <mergeCell ref="A18:B18"/>
    <mergeCell ref="C18:D18"/>
    <mergeCell ref="E18:F18"/>
    <mergeCell ref="G18:H18"/>
    <mergeCell ref="I18:J18"/>
    <mergeCell ref="I20:J20"/>
    <mergeCell ref="A15:C15"/>
    <mergeCell ref="D15:J15"/>
    <mergeCell ref="A17:J17"/>
    <mergeCell ref="K17:T17"/>
    <mergeCell ref="A16:T16"/>
    <mergeCell ref="K5:T15"/>
    <mergeCell ref="A12:C12"/>
    <mergeCell ref="D12:J12"/>
    <mergeCell ref="A13:C13"/>
    <mergeCell ref="D13:J13"/>
    <mergeCell ref="A14:C14"/>
    <mergeCell ref="D14:J14"/>
    <mergeCell ref="A6:C7"/>
    <mergeCell ref="D6:J7"/>
    <mergeCell ref="A8:C9"/>
    <mergeCell ref="D8:I8"/>
    <mergeCell ref="D9:J9"/>
    <mergeCell ref="A10:C11"/>
    <mergeCell ref="D10:I10"/>
    <mergeCell ref="A1:C2"/>
    <mergeCell ref="A4:J4"/>
    <mergeCell ref="K4:T4"/>
    <mergeCell ref="A5:C5"/>
    <mergeCell ref="D5:J5"/>
    <mergeCell ref="A3:T3"/>
    <mergeCell ref="D1:P2"/>
    <mergeCell ref="Q1:T1"/>
    <mergeCell ref="Q2:T2"/>
  </mergeCells>
  <phoneticPr fontId="45" type="noConversion"/>
  <conditionalFormatting sqref="G19:H19">
    <cfRule type="cellIs" dxfId="27" priority="9" operator="lessThan">
      <formula>26</formula>
    </cfRule>
    <cfRule type="cellIs" dxfId="26" priority="10" operator="greaterThan">
      <formula>25</formula>
    </cfRule>
  </conditionalFormatting>
  <conditionalFormatting sqref="G20:H20">
    <cfRule type="cellIs" dxfId="25" priority="7" operator="lessThan">
      <formula>21</formula>
    </cfRule>
    <cfRule type="cellIs" dxfId="24" priority="8" operator="greaterThan">
      <formula>20</formula>
    </cfRule>
  </conditionalFormatting>
  <conditionalFormatting sqref="G21:H21">
    <cfRule type="cellIs" dxfId="23" priority="5" operator="lessThan">
      <formula>16</formula>
    </cfRule>
    <cfRule type="cellIs" dxfId="22" priority="6" operator="greaterThan">
      <formula>15</formula>
    </cfRule>
  </conditionalFormatting>
  <conditionalFormatting sqref="G23:H23">
    <cfRule type="cellIs" dxfId="21" priority="1" operator="lessThan">
      <formula>2600</formula>
    </cfRule>
    <cfRule type="cellIs" dxfId="20" priority="2" operator="greaterThan">
      <formula>2500</formula>
    </cfRule>
  </conditionalFormatting>
  <pageMargins left="0.25" right="0.25" top="0.75" bottom="0.75" header="0.3" footer="0.3"/>
  <pageSetup paperSize="9" orientation="portrait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rgb="FF92D050"/>
  </sheetPr>
  <dimension ref="A1:V41"/>
  <sheetViews>
    <sheetView tabSelected="1" topLeftCell="J1" zoomScale="60" zoomScaleNormal="60" zoomScalePageLayoutView="75" workbookViewId="0">
      <selection activeCell="Q1" sqref="Q1:T1"/>
    </sheetView>
  </sheetViews>
  <sheetFormatPr baseColWidth="10" defaultRowHeight="14.25" x14ac:dyDescent="0.2"/>
  <cols>
    <col min="1" max="3" width="18.85546875" style="26" customWidth="1"/>
    <col min="4" max="4" width="17.7109375" style="26" customWidth="1"/>
    <col min="5" max="6" width="15.7109375" style="26" customWidth="1"/>
    <col min="7" max="8" width="13.85546875" style="26" customWidth="1"/>
    <col min="9" max="9" width="11.42578125" style="26"/>
    <col min="10" max="10" width="19.7109375" style="26" customWidth="1"/>
    <col min="11" max="20" width="14.7109375" style="26" customWidth="1"/>
    <col min="21" max="16384" width="11.42578125" style="26"/>
  </cols>
  <sheetData>
    <row r="1" spans="1:22" ht="48.95" customHeight="1" thickTop="1" thickBot="1" x14ac:dyDescent="0.25">
      <c r="A1" s="230"/>
      <c r="B1" s="230"/>
      <c r="C1" s="230"/>
      <c r="D1" s="403" t="s">
        <v>70</v>
      </c>
      <c r="E1" s="404"/>
      <c r="F1" s="404"/>
      <c r="G1" s="404"/>
      <c r="H1" s="404"/>
      <c r="I1" s="404"/>
      <c r="J1" s="404"/>
      <c r="K1" s="404"/>
      <c r="L1" s="404"/>
      <c r="M1" s="404"/>
      <c r="N1" s="404"/>
      <c r="O1" s="404"/>
      <c r="P1" s="405"/>
      <c r="Q1" s="338" t="s">
        <v>221</v>
      </c>
      <c r="R1" s="339"/>
      <c r="S1" s="339"/>
      <c r="T1" s="340"/>
      <c r="V1" s="54"/>
    </row>
    <row r="2" spans="1:22" ht="48.95" customHeight="1" thickTop="1" thickBot="1" x14ac:dyDescent="0.25">
      <c r="A2" s="230"/>
      <c r="B2" s="230"/>
      <c r="C2" s="230"/>
      <c r="D2" s="406"/>
      <c r="E2" s="407"/>
      <c r="F2" s="407"/>
      <c r="G2" s="407"/>
      <c r="H2" s="407"/>
      <c r="I2" s="407"/>
      <c r="J2" s="407"/>
      <c r="K2" s="407"/>
      <c r="L2" s="407"/>
      <c r="M2" s="407"/>
      <c r="N2" s="407"/>
      <c r="O2" s="407"/>
      <c r="P2" s="408"/>
      <c r="Q2" s="325" t="s">
        <v>220</v>
      </c>
      <c r="R2" s="326"/>
      <c r="S2" s="326"/>
      <c r="T2" s="327"/>
    </row>
    <row r="3" spans="1:22" ht="15" customHeight="1" thickTop="1" thickBot="1" x14ac:dyDescent="0.25">
      <c r="A3" s="230"/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0"/>
      <c r="S3" s="230"/>
      <c r="T3" s="230"/>
    </row>
    <row r="4" spans="1:22" ht="30" customHeight="1" thickTop="1" thickBot="1" x14ac:dyDescent="0.25">
      <c r="A4" s="313" t="s">
        <v>1</v>
      </c>
      <c r="B4" s="314"/>
      <c r="C4" s="314"/>
      <c r="D4" s="314"/>
      <c r="E4" s="314"/>
      <c r="F4" s="314"/>
      <c r="G4" s="314"/>
      <c r="H4" s="314"/>
      <c r="I4" s="314"/>
      <c r="J4" s="315"/>
      <c r="K4" s="316" t="s">
        <v>2</v>
      </c>
      <c r="L4" s="317"/>
      <c r="M4" s="317"/>
      <c r="N4" s="317"/>
      <c r="O4" s="317"/>
      <c r="P4" s="484"/>
      <c r="Q4" s="484"/>
      <c r="R4" s="484"/>
      <c r="S4" s="484"/>
      <c r="T4" s="485"/>
    </row>
    <row r="5" spans="1:22" ht="30" customHeight="1" thickTop="1" thickBot="1" x14ac:dyDescent="0.25">
      <c r="A5" s="213" t="s">
        <v>30</v>
      </c>
      <c r="B5" s="214"/>
      <c r="C5" s="223"/>
      <c r="D5" s="359" t="s">
        <v>69</v>
      </c>
      <c r="E5" s="360"/>
      <c r="F5" s="360"/>
      <c r="G5" s="360"/>
      <c r="H5" s="360"/>
      <c r="I5" s="360"/>
      <c r="J5" s="361"/>
      <c r="K5" s="200"/>
      <c r="L5" s="201"/>
      <c r="M5" s="201"/>
      <c r="N5" s="201"/>
      <c r="O5" s="201"/>
      <c r="P5" s="201"/>
      <c r="Q5" s="201"/>
      <c r="R5" s="201"/>
      <c r="S5" s="201"/>
      <c r="T5" s="202"/>
    </row>
    <row r="6" spans="1:22" ht="15" customHeight="1" thickTop="1" x14ac:dyDescent="0.2">
      <c r="A6" s="224" t="s">
        <v>77</v>
      </c>
      <c r="B6" s="225"/>
      <c r="C6" s="226"/>
      <c r="D6" s="305" t="s">
        <v>140</v>
      </c>
      <c r="E6" s="306"/>
      <c r="F6" s="306"/>
      <c r="G6" s="306"/>
      <c r="H6" s="306"/>
      <c r="I6" s="306"/>
      <c r="J6" s="307"/>
      <c r="K6" s="203"/>
      <c r="L6" s="204"/>
      <c r="M6" s="204"/>
      <c r="N6" s="204"/>
      <c r="O6" s="204"/>
      <c r="P6" s="204"/>
      <c r="Q6" s="204"/>
      <c r="R6" s="204"/>
      <c r="S6" s="204"/>
      <c r="T6" s="205"/>
    </row>
    <row r="7" spans="1:22" ht="15" customHeight="1" thickBot="1" x14ac:dyDescent="0.25">
      <c r="A7" s="227"/>
      <c r="B7" s="228"/>
      <c r="C7" s="229"/>
      <c r="D7" s="308"/>
      <c r="E7" s="309"/>
      <c r="F7" s="309"/>
      <c r="G7" s="309"/>
      <c r="H7" s="309"/>
      <c r="I7" s="309"/>
      <c r="J7" s="310"/>
      <c r="K7" s="203"/>
      <c r="L7" s="204"/>
      <c r="M7" s="204"/>
      <c r="N7" s="204"/>
      <c r="O7" s="204"/>
      <c r="P7" s="204"/>
      <c r="Q7" s="204"/>
      <c r="R7" s="204"/>
      <c r="S7" s="204"/>
      <c r="T7" s="205"/>
    </row>
    <row r="8" spans="1:22" ht="42.95" customHeight="1" thickTop="1" x14ac:dyDescent="0.3">
      <c r="A8" s="224" t="s">
        <v>172</v>
      </c>
      <c r="B8" s="225"/>
      <c r="C8" s="226"/>
      <c r="D8" s="348" t="s">
        <v>148</v>
      </c>
      <c r="E8" s="349"/>
      <c r="F8" s="349"/>
      <c r="G8" s="349"/>
      <c r="H8" s="349"/>
      <c r="I8" s="349"/>
      <c r="J8" s="25" t="s">
        <v>80</v>
      </c>
      <c r="K8" s="203"/>
      <c r="L8" s="204"/>
      <c r="M8" s="204"/>
      <c r="N8" s="204"/>
      <c r="O8" s="204"/>
      <c r="P8" s="204"/>
      <c r="Q8" s="204"/>
      <c r="R8" s="204"/>
      <c r="S8" s="204"/>
      <c r="T8" s="205"/>
      <c r="V8" s="54"/>
    </row>
    <row r="9" spans="1:22" ht="42.95" customHeight="1" thickBot="1" x14ac:dyDescent="0.25">
      <c r="A9" s="227"/>
      <c r="B9" s="228"/>
      <c r="C9" s="229"/>
      <c r="D9" s="211" t="s">
        <v>149</v>
      </c>
      <c r="E9" s="212"/>
      <c r="F9" s="212"/>
      <c r="G9" s="212"/>
      <c r="H9" s="212"/>
      <c r="I9" s="212"/>
      <c r="J9" s="75"/>
      <c r="K9" s="203"/>
      <c r="L9" s="204"/>
      <c r="M9" s="204"/>
      <c r="N9" s="204"/>
      <c r="O9" s="204"/>
      <c r="P9" s="204"/>
      <c r="Q9" s="204"/>
      <c r="R9" s="204"/>
      <c r="S9" s="204"/>
      <c r="T9" s="205"/>
    </row>
    <row r="10" spans="1:22" ht="42.95" customHeight="1" thickTop="1" x14ac:dyDescent="0.3">
      <c r="A10" s="224" t="s">
        <v>173</v>
      </c>
      <c r="B10" s="225"/>
      <c r="C10" s="226"/>
      <c r="D10" s="348" t="s">
        <v>208</v>
      </c>
      <c r="E10" s="349"/>
      <c r="F10" s="349"/>
      <c r="G10" s="349"/>
      <c r="H10" s="349"/>
      <c r="I10" s="349"/>
      <c r="J10" s="25" t="s">
        <v>80</v>
      </c>
      <c r="K10" s="203"/>
      <c r="L10" s="204"/>
      <c r="M10" s="204"/>
      <c r="N10" s="204"/>
      <c r="O10" s="204"/>
      <c r="P10" s="204"/>
      <c r="Q10" s="204"/>
      <c r="R10" s="204"/>
      <c r="S10" s="204"/>
      <c r="T10" s="205"/>
    </row>
    <row r="11" spans="1:22" ht="42.95" customHeight="1" thickBot="1" x14ac:dyDescent="0.25">
      <c r="A11" s="227"/>
      <c r="B11" s="228"/>
      <c r="C11" s="229"/>
      <c r="D11" s="211" t="s">
        <v>209</v>
      </c>
      <c r="E11" s="212"/>
      <c r="F11" s="212"/>
      <c r="G11" s="212"/>
      <c r="H11" s="212"/>
      <c r="I11" s="212"/>
      <c r="J11" s="75"/>
      <c r="K11" s="203"/>
      <c r="L11" s="204"/>
      <c r="M11" s="204"/>
      <c r="N11" s="204"/>
      <c r="O11" s="204"/>
      <c r="P11" s="204"/>
      <c r="Q11" s="204"/>
      <c r="R11" s="204"/>
      <c r="S11" s="204"/>
      <c r="T11" s="205"/>
    </row>
    <row r="12" spans="1:22" ht="30" customHeight="1" thickTop="1" thickBot="1" x14ac:dyDescent="0.25">
      <c r="A12" s="213" t="s">
        <v>71</v>
      </c>
      <c r="B12" s="214"/>
      <c r="C12" s="215"/>
      <c r="D12" s="299" t="s">
        <v>26</v>
      </c>
      <c r="E12" s="300"/>
      <c r="F12" s="300"/>
      <c r="G12" s="300"/>
      <c r="H12" s="300"/>
      <c r="I12" s="300"/>
      <c r="J12" s="301"/>
      <c r="K12" s="203"/>
      <c r="L12" s="204"/>
      <c r="M12" s="204"/>
      <c r="N12" s="204"/>
      <c r="O12" s="204"/>
      <c r="P12" s="204"/>
      <c r="Q12" s="204"/>
      <c r="R12" s="204"/>
      <c r="S12" s="204"/>
      <c r="T12" s="205"/>
    </row>
    <row r="13" spans="1:22" ht="30" customHeight="1" thickTop="1" thickBot="1" x14ac:dyDescent="0.25">
      <c r="A13" s="217" t="s">
        <v>28</v>
      </c>
      <c r="B13" s="218"/>
      <c r="C13" s="219"/>
      <c r="D13" s="299" t="s">
        <v>130</v>
      </c>
      <c r="E13" s="300"/>
      <c r="F13" s="300"/>
      <c r="G13" s="300"/>
      <c r="H13" s="300"/>
      <c r="I13" s="300"/>
      <c r="J13" s="301"/>
      <c r="K13" s="203"/>
      <c r="L13" s="204"/>
      <c r="M13" s="204"/>
      <c r="N13" s="204"/>
      <c r="O13" s="204"/>
      <c r="P13" s="204"/>
      <c r="Q13" s="204"/>
      <c r="R13" s="204"/>
      <c r="S13" s="204"/>
      <c r="T13" s="205"/>
    </row>
    <row r="14" spans="1:22" ht="30" customHeight="1" thickTop="1" thickBot="1" x14ac:dyDescent="0.25">
      <c r="A14" s="220" t="s">
        <v>76</v>
      </c>
      <c r="B14" s="221"/>
      <c r="C14" s="222"/>
      <c r="D14" s="302" t="s">
        <v>78</v>
      </c>
      <c r="E14" s="303"/>
      <c r="F14" s="303"/>
      <c r="G14" s="303"/>
      <c r="H14" s="303"/>
      <c r="I14" s="303"/>
      <c r="J14" s="304"/>
      <c r="K14" s="203"/>
      <c r="L14" s="204"/>
      <c r="M14" s="204"/>
      <c r="N14" s="204"/>
      <c r="O14" s="204"/>
      <c r="P14" s="204"/>
      <c r="Q14" s="204"/>
      <c r="R14" s="204"/>
      <c r="S14" s="204"/>
      <c r="T14" s="205"/>
    </row>
    <row r="15" spans="1:22" ht="50.1" customHeight="1" thickTop="1" thickBot="1" x14ac:dyDescent="0.25">
      <c r="A15" s="231" t="s">
        <v>74</v>
      </c>
      <c r="B15" s="232"/>
      <c r="C15" s="233"/>
      <c r="D15" s="302" t="s">
        <v>91</v>
      </c>
      <c r="E15" s="303"/>
      <c r="F15" s="303"/>
      <c r="G15" s="303"/>
      <c r="H15" s="303"/>
      <c r="I15" s="303"/>
      <c r="J15" s="304"/>
      <c r="K15" s="206"/>
      <c r="L15" s="207"/>
      <c r="M15" s="207"/>
      <c r="N15" s="207"/>
      <c r="O15" s="207"/>
      <c r="P15" s="207"/>
      <c r="Q15" s="207"/>
      <c r="R15" s="207"/>
      <c r="S15" s="207"/>
      <c r="T15" s="208"/>
    </row>
    <row r="16" spans="1:22" ht="16.5" customHeight="1" thickTop="1" thickBot="1" x14ac:dyDescent="0.25">
      <c r="A16" s="293"/>
      <c r="B16" s="294"/>
      <c r="C16" s="294"/>
      <c r="D16" s="294"/>
      <c r="E16" s="294"/>
      <c r="F16" s="294"/>
      <c r="G16" s="294"/>
      <c r="H16" s="294"/>
      <c r="I16" s="294"/>
      <c r="J16" s="294"/>
      <c r="K16" s="294"/>
      <c r="L16" s="294"/>
      <c r="M16" s="294"/>
      <c r="N16" s="294"/>
      <c r="O16" s="294"/>
      <c r="P16" s="294"/>
      <c r="Q16" s="294"/>
      <c r="R16" s="294"/>
      <c r="S16" s="294"/>
      <c r="T16" s="295"/>
    </row>
    <row r="17" spans="1:20" ht="30" customHeight="1" thickTop="1" thickBot="1" x14ac:dyDescent="0.25">
      <c r="A17" s="287" t="s">
        <v>8</v>
      </c>
      <c r="B17" s="288"/>
      <c r="C17" s="288"/>
      <c r="D17" s="288"/>
      <c r="E17" s="288"/>
      <c r="F17" s="288"/>
      <c r="G17" s="288"/>
      <c r="H17" s="288"/>
      <c r="I17" s="288"/>
      <c r="J17" s="289"/>
      <c r="K17" s="290" t="s">
        <v>27</v>
      </c>
      <c r="L17" s="291"/>
      <c r="M17" s="291"/>
      <c r="N17" s="291"/>
      <c r="O17" s="291"/>
      <c r="P17" s="291"/>
      <c r="Q17" s="291"/>
      <c r="R17" s="291"/>
      <c r="S17" s="291"/>
      <c r="T17" s="292"/>
    </row>
    <row r="18" spans="1:20" ht="65.099999999999994" customHeight="1" thickTop="1" thickBot="1" x14ac:dyDescent="0.25">
      <c r="A18" s="278" t="s">
        <v>10</v>
      </c>
      <c r="B18" s="279"/>
      <c r="C18" s="278" t="str">
        <f>D8</f>
        <v>N° de días de ausencia por incapacidad laboral y común en el año</v>
      </c>
      <c r="D18" s="279"/>
      <c r="E18" s="278" t="str">
        <f>D9</f>
        <v>N° de días de trabajo programado en el año</v>
      </c>
      <c r="F18" s="279"/>
      <c r="G18" s="280" t="s">
        <v>138</v>
      </c>
      <c r="H18" s="281"/>
      <c r="I18" s="280" t="s">
        <v>12</v>
      </c>
      <c r="J18" s="281"/>
      <c r="K18" s="270"/>
      <c r="L18" s="271"/>
      <c r="M18" s="271"/>
      <c r="N18" s="271"/>
      <c r="O18" s="271"/>
      <c r="P18" s="271"/>
      <c r="Q18" s="271"/>
      <c r="R18" s="271"/>
      <c r="S18" s="271"/>
      <c r="T18" s="272"/>
    </row>
    <row r="19" spans="1:20" ht="45" customHeight="1" thickTop="1" thickBot="1" x14ac:dyDescent="0.25">
      <c r="A19" s="479" t="s">
        <v>176</v>
      </c>
      <c r="B19" s="256"/>
      <c r="C19" s="472">
        <f>IF((+SEVERIDAD!L39+SEVERIDAD!M39)=0,0,(+SEVERIDAD!L39+SEVERIDAD!M39))</f>
        <v>5</v>
      </c>
      <c r="D19" s="473"/>
      <c r="E19" s="472">
        <f>+SEVERIDAD!I39</f>
        <v>242</v>
      </c>
      <c r="F19" s="473"/>
      <c r="G19" s="474">
        <f>IF(C19=0,0,IF(C19&gt;0,(C19/E19)))</f>
        <v>2.0661157024793389E-2</v>
      </c>
      <c r="H19" s="475"/>
      <c r="I19" s="480">
        <f>IF(C19=0,0.9,IF(C19&gt;0,0.9))</f>
        <v>0.9</v>
      </c>
      <c r="J19" s="481"/>
      <c r="K19" s="271"/>
      <c r="L19" s="271"/>
      <c r="M19" s="271"/>
      <c r="N19" s="271"/>
      <c r="O19" s="271"/>
      <c r="P19" s="271"/>
      <c r="Q19" s="271"/>
      <c r="R19" s="271"/>
      <c r="S19" s="271"/>
      <c r="T19" s="272"/>
    </row>
    <row r="20" spans="1:20" ht="45" customHeight="1" thickTop="1" thickBot="1" x14ac:dyDescent="0.25">
      <c r="A20" s="479" t="s">
        <v>177</v>
      </c>
      <c r="B20" s="256"/>
      <c r="C20" s="472">
        <f>IF((+SEVERIDAD!L40+SEVERIDAD!M40)=0,0,(+SEVERIDAD!L40+SEVERIDAD!M40))</f>
        <v>182</v>
      </c>
      <c r="D20" s="473"/>
      <c r="E20" s="472">
        <f>+SEVERIDAD!I40</f>
        <v>240</v>
      </c>
      <c r="F20" s="473"/>
      <c r="G20" s="474">
        <f t="shared" ref="G20:G21" si="0">IF(C20=0,0,IF(C20&gt;0,(C20/E20)))</f>
        <v>0.7583333333333333</v>
      </c>
      <c r="H20" s="475"/>
      <c r="I20" s="480">
        <f>IF(C20=0,0.85,IF(C20&gt;0,0.85))</f>
        <v>0.85</v>
      </c>
      <c r="J20" s="481"/>
      <c r="K20" s="271"/>
      <c r="L20" s="271"/>
      <c r="M20" s="271"/>
      <c r="N20" s="271"/>
      <c r="O20" s="271"/>
      <c r="P20" s="271"/>
      <c r="Q20" s="271"/>
      <c r="R20" s="271"/>
      <c r="S20" s="271"/>
      <c r="T20" s="272"/>
    </row>
    <row r="21" spans="1:20" ht="45" customHeight="1" thickTop="1" thickBot="1" x14ac:dyDescent="0.25">
      <c r="A21" s="479" t="s">
        <v>178</v>
      </c>
      <c r="B21" s="256"/>
      <c r="C21" s="472">
        <f>IF((+SEVERIDAD!L41+SEVERIDAD!M41)=0,0,(+SEVERIDAD!L41+SEVERIDAD!M41))</f>
        <v>41.555555555555557</v>
      </c>
      <c r="D21" s="473"/>
      <c r="E21" s="472">
        <f>+SEVERIDAD!I41</f>
        <v>243</v>
      </c>
      <c r="F21" s="473"/>
      <c r="G21" s="474">
        <f t="shared" si="0"/>
        <v>0.17101051668952905</v>
      </c>
      <c r="H21" s="475"/>
      <c r="I21" s="480">
        <f>IF(C21=0,0.8,IF(C21&gt;0,0.8))</f>
        <v>0.8</v>
      </c>
      <c r="J21" s="481"/>
      <c r="K21" s="271"/>
      <c r="L21" s="271"/>
      <c r="M21" s="271"/>
      <c r="N21" s="271"/>
      <c r="O21" s="271"/>
      <c r="P21" s="271"/>
      <c r="Q21" s="271"/>
      <c r="R21" s="271"/>
      <c r="S21" s="271"/>
      <c r="T21" s="272"/>
    </row>
    <row r="22" spans="1:20" ht="65.099999999999994" customHeight="1" thickTop="1" thickBot="1" x14ac:dyDescent="0.25">
      <c r="A22" s="278" t="s">
        <v>10</v>
      </c>
      <c r="B22" s="279"/>
      <c r="C22" s="278" t="str">
        <f>D10</f>
        <v>N° de días de ausencia por incapacidad laboral y común en el mes</v>
      </c>
      <c r="D22" s="279"/>
      <c r="E22" s="278" t="str">
        <f>D11</f>
        <v>N° de días de trabajo programado en el mes</v>
      </c>
      <c r="F22" s="279"/>
      <c r="G22" s="280" t="s">
        <v>138</v>
      </c>
      <c r="H22" s="281"/>
      <c r="I22" s="280" t="s">
        <v>12</v>
      </c>
      <c r="J22" s="281"/>
      <c r="K22" s="271"/>
      <c r="L22" s="271"/>
      <c r="M22" s="271"/>
      <c r="N22" s="271"/>
      <c r="O22" s="271"/>
      <c r="P22" s="271"/>
      <c r="Q22" s="271"/>
      <c r="R22" s="271"/>
      <c r="S22" s="271"/>
      <c r="T22" s="272"/>
    </row>
    <row r="23" spans="1:20" ht="45" customHeight="1" thickTop="1" thickBot="1" x14ac:dyDescent="0.25">
      <c r="A23" s="455" t="s">
        <v>179</v>
      </c>
      <c r="B23" s="456"/>
      <c r="C23" s="472">
        <f>IF((+SEVERIDAD!L43+SEVERIDAD!M43)=0,0,(+SEVERIDAD!L43+SEVERIDAD!M43))</f>
        <v>3.3333333333333335</v>
      </c>
      <c r="D23" s="473"/>
      <c r="E23" s="472">
        <f>SEVERIDAD!I43</f>
        <v>21</v>
      </c>
      <c r="F23" s="473"/>
      <c r="G23" s="474">
        <f>IF(C23=0,0,IF(C23&gt;0,(C23/E23)))</f>
        <v>0.15873015873015875</v>
      </c>
      <c r="H23" s="475"/>
      <c r="I23" s="261">
        <v>0.75</v>
      </c>
      <c r="J23" s="262"/>
      <c r="K23" s="271"/>
      <c r="L23" s="271"/>
      <c r="M23" s="271"/>
      <c r="N23" s="271"/>
      <c r="O23" s="271"/>
      <c r="P23" s="271"/>
      <c r="Q23" s="271"/>
      <c r="R23" s="271"/>
      <c r="S23" s="271"/>
      <c r="T23" s="272"/>
    </row>
    <row r="24" spans="1:20" ht="45" customHeight="1" thickTop="1" thickBot="1" x14ac:dyDescent="0.25">
      <c r="A24" s="476" t="s">
        <v>180</v>
      </c>
      <c r="B24" s="477"/>
      <c r="C24" s="472">
        <f>IF((+SEVERIDAD!L44+SEVERIDAD!M44)=0,0,(+SEVERIDAD!L44+SEVERIDAD!M44))</f>
        <v>19.444444444444443</v>
      </c>
      <c r="D24" s="473"/>
      <c r="E24" s="472">
        <f>SEVERIDAD!I44</f>
        <v>20</v>
      </c>
      <c r="F24" s="473"/>
      <c r="G24" s="474">
        <f t="shared" ref="G24:G34" si="1">IF(C24=0,0,IF(C24&gt;0,(C24/E24)))</f>
        <v>0.9722222222222221</v>
      </c>
      <c r="H24" s="475"/>
      <c r="I24" s="261">
        <v>0.7</v>
      </c>
      <c r="J24" s="262"/>
      <c r="K24" s="271"/>
      <c r="L24" s="271"/>
      <c r="M24" s="271"/>
      <c r="N24" s="271"/>
      <c r="O24" s="271"/>
      <c r="P24" s="271"/>
      <c r="Q24" s="271"/>
      <c r="R24" s="271"/>
      <c r="S24" s="271"/>
      <c r="T24" s="272"/>
    </row>
    <row r="25" spans="1:20" ht="45" customHeight="1" thickTop="1" thickBot="1" x14ac:dyDescent="0.25">
      <c r="A25" s="455" t="s">
        <v>181</v>
      </c>
      <c r="B25" s="456"/>
      <c r="C25" s="472">
        <f>IF((+SEVERIDAD!L45+SEVERIDAD!M45)=0,0,(+SEVERIDAD!L45+SEVERIDAD!M45))</f>
        <v>9.6111111111111107</v>
      </c>
      <c r="D25" s="473"/>
      <c r="E25" s="472">
        <f>SEVERIDAD!I45</f>
        <v>20</v>
      </c>
      <c r="F25" s="473"/>
      <c r="G25" s="474">
        <f t="shared" si="1"/>
        <v>0.48055555555555551</v>
      </c>
      <c r="H25" s="475"/>
      <c r="I25" s="261">
        <v>0.65</v>
      </c>
      <c r="J25" s="262"/>
      <c r="K25" s="271"/>
      <c r="L25" s="271"/>
      <c r="M25" s="271"/>
      <c r="N25" s="271"/>
      <c r="O25" s="271"/>
      <c r="P25" s="271"/>
      <c r="Q25" s="271"/>
      <c r="R25" s="271"/>
      <c r="S25" s="271"/>
      <c r="T25" s="272"/>
    </row>
    <row r="26" spans="1:20" ht="45" customHeight="1" thickTop="1" thickBot="1" x14ac:dyDescent="0.25">
      <c r="A26" s="476" t="s">
        <v>182</v>
      </c>
      <c r="B26" s="193"/>
      <c r="C26" s="472">
        <f>IF((+SEVERIDAD!L46+SEVERIDAD!M46)=0,0,(+SEVERIDAD!L46+SEVERIDAD!M46))</f>
        <v>6.2222222222222223</v>
      </c>
      <c r="D26" s="473"/>
      <c r="E26" s="472">
        <f>SEVERIDAD!I46</f>
        <v>17</v>
      </c>
      <c r="F26" s="473"/>
      <c r="G26" s="474">
        <f t="shared" si="1"/>
        <v>0.36601307189542487</v>
      </c>
      <c r="H26" s="475"/>
      <c r="I26" s="261">
        <v>0.6</v>
      </c>
      <c r="J26" s="262"/>
      <c r="K26" s="271"/>
      <c r="L26" s="271"/>
      <c r="M26" s="271"/>
      <c r="N26" s="271"/>
      <c r="O26" s="271"/>
      <c r="P26" s="271"/>
      <c r="Q26" s="271"/>
      <c r="R26" s="271"/>
      <c r="S26" s="271"/>
      <c r="T26" s="272"/>
    </row>
    <row r="27" spans="1:20" ht="45" customHeight="1" thickTop="1" thickBot="1" x14ac:dyDescent="0.25">
      <c r="A27" s="476" t="s">
        <v>183</v>
      </c>
      <c r="B27" s="477"/>
      <c r="C27" s="472">
        <f>IF((+SEVERIDAD!L47+SEVERIDAD!M47)=0,0,(+SEVERIDAD!L47+SEVERIDAD!M47))</f>
        <v>18.555555555555557</v>
      </c>
      <c r="D27" s="473"/>
      <c r="E27" s="472">
        <f>SEVERIDAD!I47</f>
        <v>21</v>
      </c>
      <c r="F27" s="473"/>
      <c r="G27" s="474">
        <f t="shared" si="1"/>
        <v>0.88359788359788372</v>
      </c>
      <c r="H27" s="475"/>
      <c r="I27" s="261">
        <v>0.55000000000000004</v>
      </c>
      <c r="J27" s="262"/>
      <c r="K27" s="271"/>
      <c r="L27" s="271"/>
      <c r="M27" s="271"/>
      <c r="N27" s="271"/>
      <c r="O27" s="271"/>
      <c r="P27" s="271"/>
      <c r="Q27" s="271"/>
      <c r="R27" s="271"/>
      <c r="S27" s="271"/>
      <c r="T27" s="272"/>
    </row>
    <row r="28" spans="1:20" ht="45" customHeight="1" thickTop="1" thickBot="1" x14ac:dyDescent="0.25">
      <c r="A28" s="476" t="s">
        <v>184</v>
      </c>
      <c r="B28" s="477"/>
      <c r="C28" s="472">
        <f>IF((+SEVERIDAD!L48+SEVERIDAD!M48)=0,0,(+SEVERIDAD!L48+SEVERIDAD!M48))</f>
        <v>3.7777777777777777</v>
      </c>
      <c r="D28" s="473"/>
      <c r="E28" s="472">
        <f>SEVERIDAD!I48</f>
        <v>18</v>
      </c>
      <c r="F28" s="473"/>
      <c r="G28" s="474">
        <f t="shared" si="1"/>
        <v>0.20987654320987653</v>
      </c>
      <c r="H28" s="475"/>
      <c r="I28" s="261">
        <v>0.5</v>
      </c>
      <c r="J28" s="262"/>
      <c r="K28" s="271"/>
      <c r="L28" s="271"/>
      <c r="M28" s="271"/>
      <c r="N28" s="271"/>
      <c r="O28" s="271"/>
      <c r="P28" s="271"/>
      <c r="Q28" s="271"/>
      <c r="R28" s="271"/>
      <c r="S28" s="271"/>
      <c r="T28" s="272"/>
    </row>
    <row r="29" spans="1:20" ht="45" customHeight="1" thickTop="1" thickBot="1" x14ac:dyDescent="0.25">
      <c r="A29" s="476" t="s">
        <v>185</v>
      </c>
      <c r="B29" s="477"/>
      <c r="C29" s="472">
        <f>IF((+SEVERIDAD!L49+SEVERIDAD!M49)=0,0,(+SEVERIDAD!L49+SEVERIDAD!M49))</f>
        <v>2.9444444444444446</v>
      </c>
      <c r="D29" s="473"/>
      <c r="E29" s="472">
        <f>SEVERIDAD!I49</f>
        <v>22</v>
      </c>
      <c r="F29" s="473"/>
      <c r="G29" s="474">
        <f t="shared" si="1"/>
        <v>0.13383838383838384</v>
      </c>
      <c r="H29" s="475"/>
      <c r="I29" s="261">
        <v>0.5</v>
      </c>
      <c r="J29" s="262"/>
      <c r="K29" s="271"/>
      <c r="L29" s="271"/>
      <c r="M29" s="271"/>
      <c r="N29" s="271"/>
      <c r="O29" s="271"/>
      <c r="P29" s="271"/>
      <c r="Q29" s="271"/>
      <c r="R29" s="271"/>
      <c r="S29" s="271"/>
      <c r="T29" s="272"/>
    </row>
    <row r="30" spans="1:20" ht="45" customHeight="1" thickTop="1" thickBot="1" x14ac:dyDescent="0.25">
      <c r="A30" s="476" t="s">
        <v>186</v>
      </c>
      <c r="B30" s="477"/>
      <c r="C30" s="472">
        <f>IF((+SEVERIDAD!L50+SEVERIDAD!M50)=0,0,(+SEVERIDAD!L50+SEVERIDAD!M50))</f>
        <v>9.4444444444444446</v>
      </c>
      <c r="D30" s="473"/>
      <c r="E30" s="472">
        <f>SEVERIDAD!I50</f>
        <v>20</v>
      </c>
      <c r="F30" s="473"/>
      <c r="G30" s="474">
        <f t="shared" si="1"/>
        <v>0.47222222222222221</v>
      </c>
      <c r="H30" s="475"/>
      <c r="I30" s="261">
        <v>0.5</v>
      </c>
      <c r="J30" s="262"/>
      <c r="K30" s="271"/>
      <c r="L30" s="271"/>
      <c r="M30" s="271"/>
      <c r="N30" s="271"/>
      <c r="O30" s="271"/>
      <c r="P30" s="271"/>
      <c r="Q30" s="271"/>
      <c r="R30" s="271"/>
      <c r="S30" s="271"/>
      <c r="T30" s="272"/>
    </row>
    <row r="31" spans="1:20" ht="45" customHeight="1" thickTop="1" thickBot="1" x14ac:dyDescent="0.25">
      <c r="A31" s="476" t="s">
        <v>187</v>
      </c>
      <c r="B31" s="477"/>
      <c r="C31" s="472">
        <f>IF((+SEVERIDAD!L51+SEVERIDAD!M51)=0,0,(+SEVERIDAD!L51+SEVERIDAD!M51))</f>
        <v>19</v>
      </c>
      <c r="D31" s="473"/>
      <c r="E31" s="472">
        <f>SEVERIDAD!I51</f>
        <v>21</v>
      </c>
      <c r="F31" s="473"/>
      <c r="G31" s="474">
        <f t="shared" si="1"/>
        <v>0.90476190476190477</v>
      </c>
      <c r="H31" s="475"/>
      <c r="I31" s="261">
        <v>0.5</v>
      </c>
      <c r="J31" s="262"/>
      <c r="K31" s="271"/>
      <c r="L31" s="271"/>
      <c r="M31" s="271"/>
      <c r="N31" s="271"/>
      <c r="O31" s="271"/>
      <c r="P31" s="271"/>
      <c r="Q31" s="271"/>
      <c r="R31" s="271"/>
      <c r="S31" s="271"/>
      <c r="T31" s="272"/>
    </row>
    <row r="32" spans="1:20" ht="45" customHeight="1" thickTop="1" thickBot="1" x14ac:dyDescent="0.25">
      <c r="A32" s="476" t="s">
        <v>188</v>
      </c>
      <c r="B32" s="477"/>
      <c r="C32" s="472">
        <f>IF((+SEVERIDAD!L52+SEVERIDAD!M52)=0,0,(+SEVERIDAD!L52+SEVERIDAD!M52))</f>
        <v>0.5</v>
      </c>
      <c r="D32" s="473"/>
      <c r="E32" s="472">
        <f>SEVERIDAD!I52</f>
        <v>22</v>
      </c>
      <c r="F32" s="473"/>
      <c r="G32" s="474">
        <f t="shared" si="1"/>
        <v>2.2727272727272728E-2</v>
      </c>
      <c r="H32" s="475"/>
      <c r="I32" s="261">
        <v>0.5</v>
      </c>
      <c r="J32" s="262"/>
      <c r="K32" s="271"/>
      <c r="L32" s="271"/>
      <c r="M32" s="271"/>
      <c r="N32" s="271"/>
      <c r="O32" s="271"/>
      <c r="P32" s="271"/>
      <c r="Q32" s="271"/>
      <c r="R32" s="271"/>
      <c r="S32" s="271"/>
      <c r="T32" s="272"/>
    </row>
    <row r="33" spans="1:20" ht="45" customHeight="1" thickTop="1" thickBot="1" x14ac:dyDescent="0.25">
      <c r="A33" s="476" t="s">
        <v>189</v>
      </c>
      <c r="B33" s="477"/>
      <c r="C33" s="472">
        <f>IF((+SEVERIDAD!L53+SEVERIDAD!M53)=0,0,(+SEVERIDAD!L53+SEVERIDAD!M53))</f>
        <v>4</v>
      </c>
      <c r="D33" s="473"/>
      <c r="E33" s="472">
        <f>SEVERIDAD!I53</f>
        <v>18</v>
      </c>
      <c r="F33" s="473"/>
      <c r="G33" s="474">
        <f t="shared" si="1"/>
        <v>0.22222222222222221</v>
      </c>
      <c r="H33" s="475"/>
      <c r="I33" s="261">
        <v>0.5</v>
      </c>
      <c r="J33" s="262"/>
      <c r="K33" s="271"/>
      <c r="L33" s="271"/>
      <c r="M33" s="271"/>
      <c r="N33" s="271"/>
      <c r="O33" s="271"/>
      <c r="P33" s="271"/>
      <c r="Q33" s="271"/>
      <c r="R33" s="271"/>
      <c r="S33" s="271"/>
      <c r="T33" s="272"/>
    </row>
    <row r="34" spans="1:20" ht="45" customHeight="1" thickTop="1" thickBot="1" x14ac:dyDescent="0.25">
      <c r="A34" s="476" t="s">
        <v>190</v>
      </c>
      <c r="B34" s="477"/>
      <c r="C34" s="472">
        <f>IF((+SEVERIDAD!L54+SEVERIDAD!M54)=0,0,(+SEVERIDAD!L54+SEVERIDAD!M54))</f>
        <v>2.5</v>
      </c>
      <c r="D34" s="473"/>
      <c r="E34" s="472">
        <f>SEVERIDAD!I54</f>
        <v>19</v>
      </c>
      <c r="F34" s="473"/>
      <c r="G34" s="474">
        <f t="shared" si="1"/>
        <v>0.13157894736842105</v>
      </c>
      <c r="H34" s="475"/>
      <c r="I34" s="261">
        <v>0.5</v>
      </c>
      <c r="J34" s="262"/>
      <c r="K34" s="271"/>
      <c r="L34" s="271"/>
      <c r="M34" s="271"/>
      <c r="N34" s="271"/>
      <c r="O34" s="271"/>
      <c r="P34" s="271"/>
      <c r="Q34" s="271"/>
      <c r="R34" s="271"/>
      <c r="S34" s="271"/>
      <c r="T34" s="272"/>
    </row>
    <row r="35" spans="1:20" ht="21.75" thickTop="1" thickBot="1" x14ac:dyDescent="0.35">
      <c r="A35" s="263"/>
      <c r="B35" s="264"/>
      <c r="C35" s="264"/>
      <c r="D35" s="264"/>
      <c r="E35" s="264"/>
      <c r="F35" s="264"/>
      <c r="G35" s="264"/>
      <c r="H35" s="264"/>
      <c r="I35" s="264"/>
      <c r="J35" s="265"/>
      <c r="K35" s="273"/>
      <c r="L35" s="274"/>
      <c r="M35" s="274"/>
      <c r="N35" s="274"/>
      <c r="O35" s="274"/>
      <c r="P35" s="274"/>
      <c r="Q35" s="274"/>
      <c r="R35" s="274"/>
      <c r="S35" s="274"/>
      <c r="T35" s="275"/>
    </row>
    <row r="36" spans="1:20" ht="15" thickTop="1" x14ac:dyDescent="0.2"/>
    <row r="39" spans="1:20" x14ac:dyDescent="0.2">
      <c r="G39" s="56"/>
    </row>
    <row r="40" spans="1:20" x14ac:dyDescent="0.2">
      <c r="G40" s="56"/>
    </row>
    <row r="41" spans="1:20" x14ac:dyDescent="0.2">
      <c r="J41" s="55"/>
    </row>
  </sheetData>
  <mergeCells count="116">
    <mergeCell ref="A34:B34"/>
    <mergeCell ref="C34:D34"/>
    <mergeCell ref="E34:F34"/>
    <mergeCell ref="G21:H21"/>
    <mergeCell ref="I21:J21"/>
    <mergeCell ref="A23:B23"/>
    <mergeCell ref="C23:D23"/>
    <mergeCell ref="E23:F23"/>
    <mergeCell ref="G23:H23"/>
    <mergeCell ref="I23:J23"/>
    <mergeCell ref="A33:B33"/>
    <mergeCell ref="C33:D33"/>
    <mergeCell ref="E33:F33"/>
    <mergeCell ref="G33:H33"/>
    <mergeCell ref="I33:J33"/>
    <mergeCell ref="A24:B24"/>
    <mergeCell ref="C24:D24"/>
    <mergeCell ref="E24:F24"/>
    <mergeCell ref="G24:H24"/>
    <mergeCell ref="I24:J24"/>
    <mergeCell ref="D15:J15"/>
    <mergeCell ref="A17:J17"/>
    <mergeCell ref="K17:T17"/>
    <mergeCell ref="A16:T16"/>
    <mergeCell ref="K18:T35"/>
    <mergeCell ref="A19:B19"/>
    <mergeCell ref="C19:D19"/>
    <mergeCell ref="E19:F19"/>
    <mergeCell ref="G19:H19"/>
    <mergeCell ref="I19:J19"/>
    <mergeCell ref="A20:B20"/>
    <mergeCell ref="C20:D20"/>
    <mergeCell ref="E20:F20"/>
    <mergeCell ref="G20:H20"/>
    <mergeCell ref="A18:B18"/>
    <mergeCell ref="C18:D18"/>
    <mergeCell ref="E18:F18"/>
    <mergeCell ref="G18:H18"/>
    <mergeCell ref="I18:J18"/>
    <mergeCell ref="I20:J20"/>
    <mergeCell ref="A35:J35"/>
    <mergeCell ref="A21:B21"/>
    <mergeCell ref="C21:D21"/>
    <mergeCell ref="E21:F21"/>
    <mergeCell ref="A22:B22"/>
    <mergeCell ref="C22:D22"/>
    <mergeCell ref="E22:F22"/>
    <mergeCell ref="G22:H22"/>
    <mergeCell ref="I22:J22"/>
    <mergeCell ref="A1:C2"/>
    <mergeCell ref="A4:J4"/>
    <mergeCell ref="K4:T4"/>
    <mergeCell ref="A5:C5"/>
    <mergeCell ref="D5:J5"/>
    <mergeCell ref="A3:T3"/>
    <mergeCell ref="K5:T15"/>
    <mergeCell ref="A6:C7"/>
    <mergeCell ref="D6:J7"/>
    <mergeCell ref="A8:C9"/>
    <mergeCell ref="D8:I8"/>
    <mergeCell ref="D9:I9"/>
    <mergeCell ref="A12:C12"/>
    <mergeCell ref="D12:J12"/>
    <mergeCell ref="A13:C13"/>
    <mergeCell ref="D13:J13"/>
    <mergeCell ref="A14:C14"/>
    <mergeCell ref="D14:J14"/>
    <mergeCell ref="A15:C15"/>
    <mergeCell ref="G34:H34"/>
    <mergeCell ref="I34:J34"/>
    <mergeCell ref="A26:B26"/>
    <mergeCell ref="C26:D26"/>
    <mergeCell ref="E26:F26"/>
    <mergeCell ref="G26:H26"/>
    <mergeCell ref="I26:J26"/>
    <mergeCell ref="A25:B25"/>
    <mergeCell ref="C25:D25"/>
    <mergeCell ref="E25:F25"/>
    <mergeCell ref="G25:H25"/>
    <mergeCell ref="I25:J25"/>
    <mergeCell ref="A28:B28"/>
    <mergeCell ref="C28:D28"/>
    <mergeCell ref="E28:F28"/>
    <mergeCell ref="G28:H28"/>
    <mergeCell ref="I28:J28"/>
    <mergeCell ref="A27:B27"/>
    <mergeCell ref="C27:D27"/>
    <mergeCell ref="E27:F27"/>
    <mergeCell ref="G27:H27"/>
    <mergeCell ref="I27:J27"/>
    <mergeCell ref="A29:B29"/>
    <mergeCell ref="C29:D29"/>
    <mergeCell ref="D1:P2"/>
    <mergeCell ref="Q1:T1"/>
    <mergeCell ref="Q2:T2"/>
    <mergeCell ref="E29:F29"/>
    <mergeCell ref="G29:H29"/>
    <mergeCell ref="I29:J29"/>
    <mergeCell ref="A32:B32"/>
    <mergeCell ref="C32:D32"/>
    <mergeCell ref="E32:F32"/>
    <mergeCell ref="G32:H32"/>
    <mergeCell ref="I32:J32"/>
    <mergeCell ref="A31:B31"/>
    <mergeCell ref="C31:D31"/>
    <mergeCell ref="E31:F31"/>
    <mergeCell ref="G31:H31"/>
    <mergeCell ref="I31:J31"/>
    <mergeCell ref="A30:B30"/>
    <mergeCell ref="C30:D30"/>
    <mergeCell ref="E30:F30"/>
    <mergeCell ref="G30:H30"/>
    <mergeCell ref="I30:J30"/>
    <mergeCell ref="A10:C11"/>
    <mergeCell ref="D10:I10"/>
    <mergeCell ref="D11:I11"/>
  </mergeCells>
  <phoneticPr fontId="45" type="noConversion"/>
  <conditionalFormatting sqref="G19:H19">
    <cfRule type="cellIs" dxfId="19" priority="50" operator="lessThan">
      <formula>0.91</formula>
    </cfRule>
    <cfRule type="cellIs" dxfId="18" priority="51" operator="greaterThan">
      <formula>0.9</formula>
    </cfRule>
  </conditionalFormatting>
  <conditionalFormatting sqref="G20:H20">
    <cfRule type="cellIs" dxfId="17" priority="45" operator="greaterThan">
      <formula>0.85</formula>
    </cfRule>
    <cfRule type="cellIs" dxfId="16" priority="46" operator="lessThan">
      <formula>0.86</formula>
    </cfRule>
  </conditionalFormatting>
  <conditionalFormatting sqref="G21:H21">
    <cfRule type="cellIs" dxfId="15" priority="43" operator="greaterThan">
      <formula>0.8</formula>
    </cfRule>
    <cfRule type="cellIs" dxfId="14" priority="44" operator="lessThan">
      <formula>0.81</formula>
    </cfRule>
  </conditionalFormatting>
  <conditionalFormatting sqref="G23:H23">
    <cfRule type="cellIs" dxfId="13" priority="25" operator="lessThan">
      <formula>0.76</formula>
    </cfRule>
    <cfRule type="cellIs" dxfId="12" priority="26" operator="greaterThan">
      <formula>0.75</formula>
    </cfRule>
  </conditionalFormatting>
  <conditionalFormatting sqref="G24:H24">
    <cfRule type="cellIs" dxfId="11" priority="23" operator="lessThan">
      <formula>0.71</formula>
    </cfRule>
    <cfRule type="cellIs" dxfId="10" priority="24" operator="greaterThan">
      <formula>0.7</formula>
    </cfRule>
  </conditionalFormatting>
  <conditionalFormatting sqref="G25:H25">
    <cfRule type="cellIs" dxfId="9" priority="21" operator="lessThan">
      <formula>0.66</formula>
    </cfRule>
    <cfRule type="cellIs" dxfId="8" priority="22" operator="greaterThan">
      <formula>0.65</formula>
    </cfRule>
  </conditionalFormatting>
  <conditionalFormatting sqref="G26:H26">
    <cfRule type="cellIs" dxfId="7" priority="19" operator="lessThan">
      <formula>0.61</formula>
    </cfRule>
    <cfRule type="cellIs" dxfId="6" priority="20" operator="greaterThan">
      <formula>0.6</formula>
    </cfRule>
  </conditionalFormatting>
  <conditionalFormatting sqref="G27:H27">
    <cfRule type="cellIs" dxfId="5" priority="17" operator="lessThan">
      <formula>0.56</formula>
    </cfRule>
    <cfRule type="cellIs" dxfId="4" priority="18" operator="greaterThan">
      <formula>0.55</formula>
    </cfRule>
  </conditionalFormatting>
  <conditionalFormatting sqref="G28:H28">
    <cfRule type="cellIs" dxfId="3" priority="15" operator="lessThan">
      <formula>0.51</formula>
    </cfRule>
    <cfRule type="cellIs" dxfId="2" priority="16" operator="greaterThan">
      <formula>0.5</formula>
    </cfRule>
  </conditionalFormatting>
  <conditionalFormatting sqref="G29:H34">
    <cfRule type="cellIs" dxfId="1" priority="1" operator="lessThan">
      <formula>0.51</formula>
    </cfRule>
    <cfRule type="cellIs" dxfId="0" priority="2" operator="greaterThan">
      <formula>0.5</formula>
    </cfRule>
  </conditionalFormatting>
  <pageMargins left="0.25" right="0.25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E15"/>
  <sheetViews>
    <sheetView zoomScale="60" zoomScaleNormal="60" zoomScaleSheetLayoutView="56" zoomScalePageLayoutView="125" workbookViewId="0">
      <pane xSplit="2" topLeftCell="C1" activePane="topRight" state="frozen"/>
      <selection activeCell="A4" sqref="A4"/>
      <selection pane="topRight" activeCell="B6" sqref="B6"/>
    </sheetView>
  </sheetViews>
  <sheetFormatPr baseColWidth="10" defaultColWidth="12.42578125" defaultRowHeight="15" x14ac:dyDescent="0.2"/>
  <cols>
    <col min="1" max="1" width="40.7109375" style="14" customWidth="1"/>
    <col min="2" max="2" width="112.85546875" style="14" customWidth="1"/>
    <col min="3" max="3" width="38.28515625" style="14" customWidth="1"/>
    <col min="4" max="4" width="31.28515625" style="14" customWidth="1"/>
    <col min="5" max="5" width="0" style="14" hidden="1" customWidth="1"/>
    <col min="6" max="16384" width="12.42578125" style="14"/>
  </cols>
  <sheetData>
    <row r="1" spans="1:5" ht="48.75" customHeight="1" thickTop="1" thickBot="1" x14ac:dyDescent="0.25">
      <c r="A1" s="248"/>
      <c r="B1" s="251" t="s">
        <v>102</v>
      </c>
      <c r="C1" s="253" t="s">
        <v>221</v>
      </c>
      <c r="D1" s="254"/>
      <c r="E1" s="22"/>
    </row>
    <row r="2" spans="1:5" ht="48.75" customHeight="1" thickTop="1" thickBot="1" x14ac:dyDescent="0.25">
      <c r="A2" s="249"/>
      <c r="B2" s="252"/>
      <c r="C2" s="253" t="s">
        <v>220</v>
      </c>
      <c r="D2" s="254"/>
      <c r="E2" s="81"/>
    </row>
    <row r="3" spans="1:5" ht="62.25" thickTop="1" thickBot="1" x14ac:dyDescent="0.25">
      <c r="A3" s="22" t="s">
        <v>55</v>
      </c>
      <c r="B3" s="22" t="s">
        <v>56</v>
      </c>
      <c r="C3" s="80" t="s">
        <v>57</v>
      </c>
      <c r="D3" s="80" t="s">
        <v>58</v>
      </c>
      <c r="E3" s="18">
        <v>1</v>
      </c>
    </row>
    <row r="4" spans="1:5" ht="66.75" customHeight="1" thickTop="1" thickBot="1" x14ac:dyDescent="0.25">
      <c r="A4" s="21">
        <v>1</v>
      </c>
      <c r="B4" s="19" t="s">
        <v>103</v>
      </c>
      <c r="C4" s="20">
        <v>1</v>
      </c>
      <c r="D4" s="250">
        <f>SUM(C4:C14)/11</f>
        <v>1</v>
      </c>
      <c r="E4" s="18">
        <v>0</v>
      </c>
    </row>
    <row r="5" spans="1:5" ht="66.75" customHeight="1" thickTop="1" thickBot="1" x14ac:dyDescent="0.25">
      <c r="A5" s="21">
        <v>2</v>
      </c>
      <c r="B5" s="19" t="s">
        <v>59</v>
      </c>
      <c r="C5" s="20">
        <v>1</v>
      </c>
      <c r="D5" s="250"/>
    </row>
    <row r="6" spans="1:5" ht="66.75" customHeight="1" thickTop="1" thickBot="1" x14ac:dyDescent="0.25">
      <c r="A6" s="21">
        <v>3</v>
      </c>
      <c r="B6" s="19" t="s">
        <v>60</v>
      </c>
      <c r="C6" s="20">
        <v>1</v>
      </c>
      <c r="D6" s="250"/>
    </row>
    <row r="7" spans="1:5" ht="57.75" customHeight="1" thickTop="1" thickBot="1" x14ac:dyDescent="0.25">
      <c r="A7" s="21">
        <v>4</v>
      </c>
      <c r="B7" s="19" t="s">
        <v>104</v>
      </c>
      <c r="C7" s="20">
        <v>1</v>
      </c>
      <c r="D7" s="250"/>
    </row>
    <row r="8" spans="1:5" ht="81" customHeight="1" thickTop="1" thickBot="1" x14ac:dyDescent="0.25">
      <c r="A8" s="21">
        <v>5</v>
      </c>
      <c r="B8" s="19" t="s">
        <v>105</v>
      </c>
      <c r="C8" s="20">
        <v>1</v>
      </c>
      <c r="D8" s="250"/>
    </row>
    <row r="9" spans="1:5" ht="90" customHeight="1" thickTop="1" thickBot="1" x14ac:dyDescent="0.25">
      <c r="A9" s="21">
        <v>6</v>
      </c>
      <c r="B9" s="19" t="s">
        <v>106</v>
      </c>
      <c r="C9" s="20">
        <v>1</v>
      </c>
      <c r="D9" s="250"/>
    </row>
    <row r="10" spans="1:5" ht="81" customHeight="1" thickTop="1" thickBot="1" x14ac:dyDescent="0.25">
      <c r="A10" s="21">
        <v>7</v>
      </c>
      <c r="B10" s="19" t="s">
        <v>61</v>
      </c>
      <c r="C10" s="20">
        <v>1</v>
      </c>
      <c r="D10" s="250"/>
    </row>
    <row r="11" spans="1:5" ht="77.25" customHeight="1" thickTop="1" thickBot="1" x14ac:dyDescent="0.25">
      <c r="A11" s="21">
        <v>8</v>
      </c>
      <c r="B11" s="19" t="s">
        <v>62</v>
      </c>
      <c r="C11" s="20">
        <v>1</v>
      </c>
      <c r="D11" s="250"/>
    </row>
    <row r="12" spans="1:5" ht="84" customHeight="1" thickTop="1" thickBot="1" x14ac:dyDescent="0.25">
      <c r="A12" s="21">
        <v>9</v>
      </c>
      <c r="B12" s="19" t="s">
        <v>107</v>
      </c>
      <c r="C12" s="20">
        <v>1</v>
      </c>
      <c r="D12" s="250"/>
    </row>
    <row r="13" spans="1:5" ht="90" customHeight="1" thickTop="1" thickBot="1" x14ac:dyDescent="0.25">
      <c r="A13" s="21">
        <v>10</v>
      </c>
      <c r="B13" s="19" t="s">
        <v>108</v>
      </c>
      <c r="C13" s="20">
        <v>1</v>
      </c>
      <c r="D13" s="250"/>
    </row>
    <row r="14" spans="1:5" ht="99.75" customHeight="1" thickTop="1" thickBot="1" x14ac:dyDescent="0.25">
      <c r="A14" s="21">
        <v>11</v>
      </c>
      <c r="B14" s="19" t="s">
        <v>63</v>
      </c>
      <c r="C14" s="20">
        <v>1</v>
      </c>
      <c r="D14" s="250"/>
    </row>
    <row r="15" spans="1:5" ht="15.75" thickTop="1" x14ac:dyDescent="0.2"/>
  </sheetData>
  <sheetProtection selectLockedCells="1"/>
  <protectedRanges>
    <protectedRange sqref="B4 D6:D14 D4 B6:B14" name="Rango1"/>
  </protectedRanges>
  <mergeCells count="5">
    <mergeCell ref="A1:A2"/>
    <mergeCell ref="D4:D14"/>
    <mergeCell ref="B1:B2"/>
    <mergeCell ref="C1:D1"/>
    <mergeCell ref="C2:D2"/>
  </mergeCells>
  <conditionalFormatting sqref="D4:D14">
    <cfRule type="cellIs" dxfId="267" priority="1" operator="greaterThan">
      <formula>0.7</formula>
    </cfRule>
    <cfRule type="cellIs" dxfId="266" priority="2" operator="between">
      <formula>0.4</formula>
      <formula>0.7</formula>
    </cfRule>
    <cfRule type="cellIs" dxfId="265" priority="3" operator="lessThan">
      <formula>0.4</formula>
    </cfRule>
  </conditionalFormatting>
  <dataValidations count="1">
    <dataValidation type="list" allowBlank="1" showInputMessage="1" showErrorMessage="1" error="Selecciona la opción correcta" sqref="C4:C14" xr:uid="{00000000-0002-0000-0200-000000000000}">
      <formula1>$E$3:$E$4</formula1>
    </dataValidation>
  </dataValidations>
  <pageMargins left="0.25" right="0.25" top="0.75" bottom="0.75" header="0.3" footer="0.3"/>
  <pageSetup scale="28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8" tint="-0.249977111117893"/>
  </sheetPr>
  <dimension ref="A1:T24"/>
  <sheetViews>
    <sheetView topLeftCell="H1" zoomScale="60" zoomScaleNormal="60" zoomScalePageLayoutView="75" workbookViewId="0">
      <selection activeCell="Q1" sqref="Q1:T1"/>
    </sheetView>
  </sheetViews>
  <sheetFormatPr baseColWidth="10" defaultRowHeight="14.25" x14ac:dyDescent="0.2"/>
  <cols>
    <col min="1" max="3" width="18.85546875" style="26" customWidth="1"/>
    <col min="4" max="4" width="17.7109375" style="26" customWidth="1"/>
    <col min="5" max="9" width="11.42578125" style="26"/>
    <col min="10" max="10" width="12.85546875" style="26" customWidth="1"/>
    <col min="11" max="11" width="5.42578125" style="26" customWidth="1"/>
    <col min="12" max="13" width="11.42578125" style="26"/>
    <col min="14" max="14" width="11.42578125" style="26" customWidth="1"/>
    <col min="15" max="15" width="11.140625" style="26" customWidth="1"/>
    <col min="16" max="16" width="11.42578125" style="26" customWidth="1"/>
    <col min="17" max="16384" width="11.42578125" style="26"/>
  </cols>
  <sheetData>
    <row r="1" spans="1:20" ht="48.95" customHeight="1" thickTop="1" x14ac:dyDescent="0.2">
      <c r="A1" s="311"/>
      <c r="B1" s="311"/>
      <c r="C1" s="311"/>
      <c r="D1" s="242" t="s">
        <v>70</v>
      </c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4"/>
      <c r="Q1" s="322" t="s">
        <v>221</v>
      </c>
      <c r="R1" s="323"/>
      <c r="S1" s="323"/>
      <c r="T1" s="324"/>
    </row>
    <row r="2" spans="1:20" ht="48.95" customHeight="1" thickBot="1" x14ac:dyDescent="0.25">
      <c r="A2" s="312"/>
      <c r="B2" s="312"/>
      <c r="C2" s="312"/>
      <c r="D2" s="245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7"/>
      <c r="Q2" s="325" t="s">
        <v>220</v>
      </c>
      <c r="R2" s="326"/>
      <c r="S2" s="326"/>
      <c r="T2" s="327"/>
    </row>
    <row r="3" spans="1:20" ht="15" customHeight="1" thickTop="1" thickBot="1" x14ac:dyDescent="0.25">
      <c r="A3" s="319"/>
      <c r="B3" s="320"/>
      <c r="C3" s="320"/>
      <c r="D3" s="320"/>
      <c r="E3" s="320"/>
      <c r="F3" s="320"/>
      <c r="G3" s="320"/>
      <c r="H3" s="320"/>
      <c r="I3" s="320"/>
      <c r="J3" s="320"/>
      <c r="K3" s="320"/>
      <c r="L3" s="320"/>
      <c r="M3" s="320"/>
      <c r="N3" s="320"/>
      <c r="O3" s="320"/>
      <c r="P3" s="320"/>
      <c r="Q3" s="320"/>
      <c r="R3" s="320"/>
      <c r="S3" s="320"/>
      <c r="T3" s="321"/>
    </row>
    <row r="4" spans="1:20" ht="30" customHeight="1" thickTop="1" thickBot="1" x14ac:dyDescent="0.25">
      <c r="A4" s="313" t="s">
        <v>1</v>
      </c>
      <c r="B4" s="314"/>
      <c r="C4" s="314"/>
      <c r="D4" s="314"/>
      <c r="E4" s="314"/>
      <c r="F4" s="314"/>
      <c r="G4" s="314"/>
      <c r="H4" s="314"/>
      <c r="I4" s="314"/>
      <c r="J4" s="315"/>
      <c r="K4" s="316" t="s">
        <v>2</v>
      </c>
      <c r="L4" s="317"/>
      <c r="M4" s="317"/>
      <c r="N4" s="317"/>
      <c r="O4" s="317"/>
      <c r="P4" s="317"/>
      <c r="Q4" s="317"/>
      <c r="R4" s="317"/>
      <c r="S4" s="317"/>
      <c r="T4" s="318"/>
    </row>
    <row r="5" spans="1:20" ht="30" customHeight="1" thickTop="1" thickBot="1" x14ac:dyDescent="0.25">
      <c r="A5" s="213" t="s">
        <v>30</v>
      </c>
      <c r="B5" s="214"/>
      <c r="C5" s="223"/>
      <c r="D5" s="302" t="s">
        <v>54</v>
      </c>
      <c r="E5" s="303"/>
      <c r="F5" s="303"/>
      <c r="G5" s="303"/>
      <c r="H5" s="303"/>
      <c r="I5" s="303"/>
      <c r="J5" s="304"/>
      <c r="K5" s="27"/>
      <c r="L5" s="28"/>
      <c r="M5" s="28"/>
      <c r="N5" s="28"/>
      <c r="O5" s="28"/>
      <c r="P5" s="28"/>
      <c r="Q5" s="28"/>
      <c r="R5" s="28"/>
      <c r="S5" s="28"/>
      <c r="T5" s="29"/>
    </row>
    <row r="6" spans="1:20" ht="15" customHeight="1" thickTop="1" x14ac:dyDescent="0.2">
      <c r="A6" s="224" t="s">
        <v>77</v>
      </c>
      <c r="B6" s="225"/>
      <c r="C6" s="226"/>
      <c r="D6" s="305" t="s">
        <v>3</v>
      </c>
      <c r="E6" s="306"/>
      <c r="F6" s="306"/>
      <c r="G6" s="306"/>
      <c r="H6" s="306"/>
      <c r="I6" s="306"/>
      <c r="J6" s="307"/>
      <c r="K6" s="27"/>
      <c r="L6" s="28"/>
      <c r="M6" s="28"/>
      <c r="N6" s="28"/>
      <c r="O6" s="28"/>
      <c r="P6" s="28"/>
      <c r="Q6" s="28"/>
      <c r="R6" s="28"/>
      <c r="S6" s="28"/>
      <c r="T6" s="29"/>
    </row>
    <row r="7" spans="1:20" ht="15" customHeight="1" thickBot="1" x14ac:dyDescent="0.25">
      <c r="A7" s="227"/>
      <c r="B7" s="228"/>
      <c r="C7" s="229"/>
      <c r="D7" s="308"/>
      <c r="E7" s="309"/>
      <c r="F7" s="309"/>
      <c r="G7" s="309"/>
      <c r="H7" s="309"/>
      <c r="I7" s="309"/>
      <c r="J7" s="310"/>
      <c r="K7" s="27"/>
      <c r="L7" s="28"/>
      <c r="M7" s="28"/>
      <c r="N7" s="28"/>
      <c r="O7" s="28"/>
      <c r="P7" s="28"/>
      <c r="Q7" s="28"/>
      <c r="R7" s="28"/>
      <c r="S7" s="28"/>
      <c r="T7" s="29"/>
    </row>
    <row r="8" spans="1:20" ht="42.95" customHeight="1" thickTop="1" x14ac:dyDescent="0.3">
      <c r="A8" s="224" t="s">
        <v>73</v>
      </c>
      <c r="B8" s="225"/>
      <c r="C8" s="226"/>
      <c r="D8" s="209" t="s">
        <v>218</v>
      </c>
      <c r="E8" s="210"/>
      <c r="F8" s="210"/>
      <c r="G8" s="210"/>
      <c r="H8" s="210"/>
      <c r="I8" s="210"/>
      <c r="J8" s="58" t="s">
        <v>80</v>
      </c>
      <c r="K8" s="27"/>
      <c r="L8" s="28"/>
      <c r="M8" s="28"/>
      <c r="N8" s="28"/>
      <c r="O8" s="28"/>
      <c r="P8" s="28"/>
      <c r="Q8" s="28"/>
      <c r="R8" s="28"/>
      <c r="S8" s="28"/>
      <c r="T8" s="29"/>
    </row>
    <row r="9" spans="1:20" ht="42.95" customHeight="1" thickBot="1" x14ac:dyDescent="0.25">
      <c r="A9" s="227"/>
      <c r="B9" s="228"/>
      <c r="C9" s="229"/>
      <c r="D9" s="211" t="s">
        <v>219</v>
      </c>
      <c r="E9" s="212"/>
      <c r="F9" s="212"/>
      <c r="G9" s="212"/>
      <c r="H9" s="212"/>
      <c r="I9" s="212"/>
      <c r="J9" s="59"/>
      <c r="K9" s="27"/>
      <c r="L9" s="28"/>
      <c r="M9" s="28"/>
      <c r="N9" s="28"/>
      <c r="O9" s="28"/>
      <c r="P9" s="28"/>
      <c r="Q9" s="28"/>
      <c r="R9" s="28"/>
      <c r="S9" s="28"/>
      <c r="T9" s="29"/>
    </row>
    <row r="10" spans="1:20" ht="30" customHeight="1" thickTop="1" thickBot="1" x14ac:dyDescent="0.25">
      <c r="A10" s="213" t="s">
        <v>71</v>
      </c>
      <c r="B10" s="214"/>
      <c r="C10" s="215"/>
      <c r="D10" s="299" t="s">
        <v>26</v>
      </c>
      <c r="E10" s="300"/>
      <c r="F10" s="300"/>
      <c r="G10" s="300"/>
      <c r="H10" s="300"/>
      <c r="I10" s="300"/>
      <c r="J10" s="301"/>
      <c r="K10" s="27"/>
      <c r="L10" s="28"/>
      <c r="M10" s="28"/>
      <c r="N10" s="28"/>
      <c r="O10" s="28"/>
      <c r="P10" s="28"/>
      <c r="Q10" s="28"/>
      <c r="R10" s="28"/>
      <c r="S10" s="28"/>
      <c r="T10" s="29"/>
    </row>
    <row r="11" spans="1:20" ht="30" customHeight="1" thickTop="1" thickBot="1" x14ac:dyDescent="0.25">
      <c r="A11" s="217" t="s">
        <v>28</v>
      </c>
      <c r="B11" s="218"/>
      <c r="C11" s="219"/>
      <c r="D11" s="299" t="s">
        <v>217</v>
      </c>
      <c r="E11" s="300"/>
      <c r="F11" s="300"/>
      <c r="G11" s="300"/>
      <c r="H11" s="300"/>
      <c r="I11" s="300"/>
      <c r="J11" s="301"/>
      <c r="K11" s="27"/>
      <c r="L11" s="28"/>
      <c r="M11" s="28"/>
      <c r="N11" s="28"/>
      <c r="O11" s="28"/>
      <c r="P11" s="28"/>
      <c r="Q11" s="28"/>
      <c r="R11" s="28"/>
      <c r="S11" s="28"/>
      <c r="T11" s="29"/>
    </row>
    <row r="12" spans="1:20" ht="30" customHeight="1" thickTop="1" thickBot="1" x14ac:dyDescent="0.25">
      <c r="A12" s="220" t="s">
        <v>76</v>
      </c>
      <c r="B12" s="221"/>
      <c r="C12" s="222"/>
      <c r="D12" s="302" t="s">
        <v>78</v>
      </c>
      <c r="E12" s="303"/>
      <c r="F12" s="303"/>
      <c r="G12" s="303"/>
      <c r="H12" s="303"/>
      <c r="I12" s="303"/>
      <c r="J12" s="304"/>
      <c r="K12" s="30"/>
      <c r="L12" s="31"/>
      <c r="M12" s="31"/>
      <c r="N12" s="31"/>
      <c r="O12" s="31"/>
      <c r="P12" s="31"/>
      <c r="Q12" s="31"/>
      <c r="R12" s="31"/>
      <c r="S12" s="31"/>
      <c r="T12" s="32"/>
    </row>
    <row r="13" spans="1:20" ht="50.1" customHeight="1" thickTop="1" thickBot="1" x14ac:dyDescent="0.25">
      <c r="A13" s="231" t="s">
        <v>74</v>
      </c>
      <c r="B13" s="232"/>
      <c r="C13" s="233"/>
      <c r="D13" s="284" t="s">
        <v>109</v>
      </c>
      <c r="E13" s="285"/>
      <c r="F13" s="285"/>
      <c r="G13" s="285"/>
      <c r="H13" s="285"/>
      <c r="I13" s="285"/>
      <c r="J13" s="286"/>
      <c r="K13" s="296"/>
      <c r="L13" s="297"/>
      <c r="M13" s="297"/>
      <c r="N13" s="297"/>
      <c r="O13" s="297"/>
      <c r="P13" s="297"/>
      <c r="Q13" s="297"/>
      <c r="R13" s="297"/>
      <c r="S13" s="297"/>
      <c r="T13" s="298"/>
    </row>
    <row r="14" spans="1:20" ht="15.75" thickTop="1" thickBot="1" x14ac:dyDescent="0.25">
      <c r="A14" s="293"/>
      <c r="B14" s="294"/>
      <c r="C14" s="294"/>
      <c r="D14" s="294"/>
      <c r="E14" s="294"/>
      <c r="F14" s="294"/>
      <c r="G14" s="294"/>
      <c r="H14" s="294"/>
      <c r="I14" s="294"/>
      <c r="J14" s="294"/>
      <c r="K14" s="294"/>
      <c r="L14" s="294"/>
      <c r="M14" s="294"/>
      <c r="N14" s="294"/>
      <c r="O14" s="294"/>
      <c r="P14" s="294"/>
      <c r="Q14" s="294"/>
      <c r="R14" s="294"/>
      <c r="S14" s="294"/>
      <c r="T14" s="295"/>
    </row>
    <row r="15" spans="1:20" ht="30" customHeight="1" thickTop="1" thickBot="1" x14ac:dyDescent="0.25">
      <c r="A15" s="287" t="s">
        <v>8</v>
      </c>
      <c r="B15" s="288"/>
      <c r="C15" s="288"/>
      <c r="D15" s="288"/>
      <c r="E15" s="288"/>
      <c r="F15" s="288"/>
      <c r="G15" s="288"/>
      <c r="H15" s="288"/>
      <c r="I15" s="288"/>
      <c r="J15" s="289"/>
      <c r="K15" s="290" t="s">
        <v>27</v>
      </c>
      <c r="L15" s="291"/>
      <c r="M15" s="291"/>
      <c r="N15" s="291"/>
      <c r="O15" s="291"/>
      <c r="P15" s="291"/>
      <c r="Q15" s="291"/>
      <c r="R15" s="291"/>
      <c r="S15" s="291"/>
      <c r="T15" s="292"/>
    </row>
    <row r="16" spans="1:20" ht="135.94999999999999" customHeight="1" thickTop="1" thickBot="1" x14ac:dyDescent="0.25">
      <c r="A16" s="278" t="s">
        <v>10</v>
      </c>
      <c r="B16" s="279"/>
      <c r="C16" s="278" t="str">
        <f>D8</f>
        <v>Número de Ítems que cumplen en la evaluación inicial y/o autoevaluación realizada</v>
      </c>
      <c r="D16" s="279"/>
      <c r="E16" s="278" t="str">
        <f>D9</f>
        <v>Número de ítems de la evaluación inicial y/o autoevaluación</v>
      </c>
      <c r="F16" s="279"/>
      <c r="G16" s="280" t="s">
        <v>11</v>
      </c>
      <c r="H16" s="281"/>
      <c r="I16" s="280" t="s">
        <v>12</v>
      </c>
      <c r="J16" s="281"/>
      <c r="K16" s="270"/>
      <c r="L16" s="271"/>
      <c r="M16" s="271"/>
      <c r="N16" s="271"/>
      <c r="O16" s="271"/>
      <c r="P16" s="271"/>
      <c r="Q16" s="271"/>
      <c r="R16" s="271"/>
      <c r="S16" s="271"/>
      <c r="T16" s="272"/>
    </row>
    <row r="17" spans="1:20" ht="27.75" customHeight="1" thickTop="1" thickBot="1" x14ac:dyDescent="0.25">
      <c r="A17" s="255">
        <v>2017</v>
      </c>
      <c r="B17" s="256"/>
      <c r="C17" s="276">
        <v>51</v>
      </c>
      <c r="D17" s="277"/>
      <c r="E17" s="276">
        <v>60</v>
      </c>
      <c r="F17" s="277"/>
      <c r="G17" s="259">
        <f t="shared" ref="G17:G22" si="0">C17/E17</f>
        <v>0.85</v>
      </c>
      <c r="H17" s="260"/>
      <c r="I17" s="261">
        <v>0.8</v>
      </c>
      <c r="J17" s="262"/>
      <c r="K17" s="271"/>
      <c r="L17" s="271"/>
      <c r="M17" s="271"/>
      <c r="N17" s="271"/>
      <c r="O17" s="271"/>
      <c r="P17" s="271"/>
      <c r="Q17" s="271"/>
      <c r="R17" s="271"/>
      <c r="S17" s="271"/>
      <c r="T17" s="272"/>
    </row>
    <row r="18" spans="1:20" ht="27.75" customHeight="1" thickTop="1" thickBot="1" x14ac:dyDescent="0.25">
      <c r="A18" s="192">
        <v>2018</v>
      </c>
      <c r="B18" s="193"/>
      <c r="C18" s="282">
        <v>59</v>
      </c>
      <c r="D18" s="283"/>
      <c r="E18" s="282">
        <v>60</v>
      </c>
      <c r="F18" s="283"/>
      <c r="G18" s="266">
        <f t="shared" si="0"/>
        <v>0.98333333333333328</v>
      </c>
      <c r="H18" s="267"/>
      <c r="I18" s="268">
        <v>0.85</v>
      </c>
      <c r="J18" s="269"/>
      <c r="K18" s="271"/>
      <c r="L18" s="271"/>
      <c r="M18" s="271"/>
      <c r="N18" s="271"/>
      <c r="O18" s="271"/>
      <c r="P18" s="271"/>
      <c r="Q18" s="271"/>
      <c r="R18" s="271"/>
      <c r="S18" s="271"/>
      <c r="T18" s="272"/>
    </row>
    <row r="19" spans="1:20" ht="27.75" customHeight="1" thickTop="1" thickBot="1" x14ac:dyDescent="0.25">
      <c r="A19" s="255">
        <v>2019</v>
      </c>
      <c r="B19" s="256"/>
      <c r="C19" s="257">
        <v>59</v>
      </c>
      <c r="D19" s="258"/>
      <c r="E19" s="255">
        <v>60</v>
      </c>
      <c r="F19" s="256"/>
      <c r="G19" s="266">
        <f t="shared" si="0"/>
        <v>0.98333333333333328</v>
      </c>
      <c r="H19" s="267"/>
      <c r="I19" s="261">
        <v>0.9</v>
      </c>
      <c r="J19" s="262"/>
      <c r="K19" s="271"/>
      <c r="L19" s="271"/>
      <c r="M19" s="271"/>
      <c r="N19" s="271"/>
      <c r="O19" s="271"/>
      <c r="P19" s="271"/>
      <c r="Q19" s="271"/>
      <c r="R19" s="271"/>
      <c r="S19" s="271"/>
      <c r="T19" s="272"/>
    </row>
    <row r="20" spans="1:20" ht="27.75" customHeight="1" thickTop="1" thickBot="1" x14ac:dyDescent="0.25">
      <c r="A20" s="255">
        <v>2020</v>
      </c>
      <c r="B20" s="256"/>
      <c r="C20" s="257"/>
      <c r="D20" s="258"/>
      <c r="E20" s="255"/>
      <c r="F20" s="256"/>
      <c r="G20" s="259" t="e">
        <f t="shared" si="0"/>
        <v>#DIV/0!</v>
      </c>
      <c r="H20" s="260"/>
      <c r="I20" s="268">
        <v>0.95</v>
      </c>
      <c r="J20" s="269"/>
      <c r="K20" s="271"/>
      <c r="L20" s="271"/>
      <c r="M20" s="271"/>
      <c r="N20" s="271"/>
      <c r="O20" s="271"/>
      <c r="P20" s="271"/>
      <c r="Q20" s="271"/>
      <c r="R20" s="271"/>
      <c r="S20" s="271"/>
      <c r="T20" s="272"/>
    </row>
    <row r="21" spans="1:20" ht="27.75" customHeight="1" thickTop="1" thickBot="1" x14ac:dyDescent="0.25">
      <c r="A21" s="255">
        <v>2021</v>
      </c>
      <c r="B21" s="256"/>
      <c r="C21" s="257"/>
      <c r="D21" s="258"/>
      <c r="E21" s="255"/>
      <c r="F21" s="256"/>
      <c r="G21" s="259" t="e">
        <f t="shared" si="0"/>
        <v>#DIV/0!</v>
      </c>
      <c r="H21" s="260"/>
      <c r="I21" s="261">
        <v>1</v>
      </c>
      <c r="J21" s="262"/>
      <c r="K21" s="271"/>
      <c r="L21" s="271"/>
      <c r="M21" s="271"/>
      <c r="N21" s="271"/>
      <c r="O21" s="271"/>
      <c r="P21" s="271"/>
      <c r="Q21" s="271"/>
      <c r="R21" s="271"/>
      <c r="S21" s="271"/>
      <c r="T21" s="272"/>
    </row>
    <row r="22" spans="1:20" ht="27.75" customHeight="1" thickTop="1" thickBot="1" x14ac:dyDescent="0.25">
      <c r="A22" s="255">
        <v>2022</v>
      </c>
      <c r="B22" s="256"/>
      <c r="C22" s="257"/>
      <c r="D22" s="258"/>
      <c r="E22" s="255"/>
      <c r="F22" s="256"/>
      <c r="G22" s="259" t="e">
        <f t="shared" si="0"/>
        <v>#DIV/0!</v>
      </c>
      <c r="H22" s="260"/>
      <c r="I22" s="261">
        <v>1</v>
      </c>
      <c r="J22" s="262"/>
      <c r="K22" s="271"/>
      <c r="L22" s="271"/>
      <c r="M22" s="271"/>
      <c r="N22" s="271"/>
      <c r="O22" s="271"/>
      <c r="P22" s="271"/>
      <c r="Q22" s="271"/>
      <c r="R22" s="271"/>
      <c r="S22" s="271"/>
      <c r="T22" s="272"/>
    </row>
    <row r="23" spans="1:20" ht="21.75" thickTop="1" thickBot="1" x14ac:dyDescent="0.35">
      <c r="A23" s="263"/>
      <c r="B23" s="264"/>
      <c r="C23" s="264"/>
      <c r="D23" s="264"/>
      <c r="E23" s="264"/>
      <c r="F23" s="264"/>
      <c r="G23" s="264"/>
      <c r="H23" s="264"/>
      <c r="I23" s="264"/>
      <c r="J23" s="265"/>
      <c r="K23" s="273"/>
      <c r="L23" s="274"/>
      <c r="M23" s="274"/>
      <c r="N23" s="274"/>
      <c r="O23" s="274"/>
      <c r="P23" s="274"/>
      <c r="Q23" s="274"/>
      <c r="R23" s="274"/>
      <c r="S23" s="274"/>
      <c r="T23" s="275"/>
    </row>
    <row r="24" spans="1:20" ht="15" thickTop="1" x14ac:dyDescent="0.2"/>
  </sheetData>
  <mergeCells count="63">
    <mergeCell ref="A1:C2"/>
    <mergeCell ref="A4:J4"/>
    <mergeCell ref="K4:T4"/>
    <mergeCell ref="A3:T3"/>
    <mergeCell ref="D1:P2"/>
    <mergeCell ref="Q1:T1"/>
    <mergeCell ref="Q2:T2"/>
    <mergeCell ref="A5:C5"/>
    <mergeCell ref="D5:J5"/>
    <mergeCell ref="A6:C7"/>
    <mergeCell ref="D6:J7"/>
    <mergeCell ref="A8:C9"/>
    <mergeCell ref="D8:I8"/>
    <mergeCell ref="D9:I9"/>
    <mergeCell ref="A10:C10"/>
    <mergeCell ref="D10:J10"/>
    <mergeCell ref="A11:C11"/>
    <mergeCell ref="D11:J11"/>
    <mergeCell ref="A12:C12"/>
    <mergeCell ref="D12:J12"/>
    <mergeCell ref="A13:C13"/>
    <mergeCell ref="D13:J13"/>
    <mergeCell ref="A15:J15"/>
    <mergeCell ref="K15:T15"/>
    <mergeCell ref="A14:T14"/>
    <mergeCell ref="K13:T13"/>
    <mergeCell ref="K16:T23"/>
    <mergeCell ref="A17:B17"/>
    <mergeCell ref="C17:D17"/>
    <mergeCell ref="E17:F17"/>
    <mergeCell ref="G17:H17"/>
    <mergeCell ref="I17:J17"/>
    <mergeCell ref="A16:B16"/>
    <mergeCell ref="C16:D16"/>
    <mergeCell ref="E16:F16"/>
    <mergeCell ref="G16:H16"/>
    <mergeCell ref="I16:J16"/>
    <mergeCell ref="A18:B18"/>
    <mergeCell ref="C18:D18"/>
    <mergeCell ref="E18:F18"/>
    <mergeCell ref="G18:H18"/>
    <mergeCell ref="I18:J18"/>
    <mergeCell ref="A23:J23"/>
    <mergeCell ref="A19:B19"/>
    <mergeCell ref="C19:D19"/>
    <mergeCell ref="E19:F19"/>
    <mergeCell ref="G19:H19"/>
    <mergeCell ref="I19:J19"/>
    <mergeCell ref="A20:B20"/>
    <mergeCell ref="C20:D20"/>
    <mergeCell ref="E20:F20"/>
    <mergeCell ref="G20:H20"/>
    <mergeCell ref="I20:J20"/>
    <mergeCell ref="A22:B22"/>
    <mergeCell ref="C22:D22"/>
    <mergeCell ref="E22:F22"/>
    <mergeCell ref="G22:H22"/>
    <mergeCell ref="I22:J22"/>
    <mergeCell ref="A21:B21"/>
    <mergeCell ref="C21:D21"/>
    <mergeCell ref="E21:F21"/>
    <mergeCell ref="G21:H21"/>
    <mergeCell ref="I21:J21"/>
  </mergeCells>
  <conditionalFormatting sqref="G17:H18">
    <cfRule type="cellIs" dxfId="264" priority="9" operator="lessThan">
      <formula>0.8</formula>
    </cfRule>
    <cfRule type="cellIs" dxfId="263" priority="10" operator="greaterThan">
      <formula>0.79</formula>
    </cfRule>
  </conditionalFormatting>
  <conditionalFormatting sqref="G19:H19">
    <cfRule type="cellIs" dxfId="262" priority="5" operator="lessThan">
      <formula>0.9</formula>
    </cfRule>
    <cfRule type="cellIs" dxfId="261" priority="6" operator="greaterThan">
      <formula>0.89</formula>
    </cfRule>
  </conditionalFormatting>
  <conditionalFormatting sqref="G20:H20">
    <cfRule type="cellIs" dxfId="260" priority="3" operator="lessThan">
      <formula>0.95</formula>
    </cfRule>
    <cfRule type="cellIs" dxfId="259" priority="4" operator="greaterThan">
      <formula>0.94</formula>
    </cfRule>
  </conditionalFormatting>
  <conditionalFormatting sqref="G21:H22">
    <cfRule type="cellIs" dxfId="258" priority="1" operator="lessThan">
      <formula>1</formula>
    </cfRule>
    <cfRule type="cellIs" dxfId="257" priority="2" operator="greaterThan">
      <formula>0.99</formula>
    </cfRule>
  </conditionalFormatting>
  <pageMargins left="0.25" right="0.25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8" tint="-0.249977111117893"/>
  </sheetPr>
  <dimension ref="A1:T24"/>
  <sheetViews>
    <sheetView topLeftCell="H1" zoomScale="60" zoomScaleNormal="60" zoomScalePageLayoutView="75" workbookViewId="0">
      <selection activeCell="Q2" sqref="Q2:T2"/>
    </sheetView>
  </sheetViews>
  <sheetFormatPr baseColWidth="10" defaultRowHeight="14.25" x14ac:dyDescent="0.2"/>
  <cols>
    <col min="1" max="3" width="18.42578125" style="26" customWidth="1"/>
    <col min="4" max="4" width="17.7109375" style="26" customWidth="1"/>
    <col min="5" max="9" width="11.42578125" style="26"/>
    <col min="10" max="10" width="12.85546875" style="26" customWidth="1"/>
    <col min="11" max="11" width="5.42578125" style="26" customWidth="1"/>
    <col min="12" max="13" width="11.42578125" style="26"/>
    <col min="14" max="14" width="11.42578125" style="26" customWidth="1"/>
    <col min="15" max="15" width="11.140625" style="26" customWidth="1"/>
    <col min="16" max="16" width="11.42578125" style="26" customWidth="1"/>
    <col min="17" max="16384" width="11.42578125" style="26"/>
  </cols>
  <sheetData>
    <row r="1" spans="1:20" ht="48.95" customHeight="1" thickTop="1" thickBot="1" x14ac:dyDescent="0.25">
      <c r="A1" s="332"/>
      <c r="B1" s="333"/>
      <c r="C1" s="334"/>
      <c r="D1" s="242" t="s">
        <v>83</v>
      </c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338" t="s">
        <v>221</v>
      </c>
      <c r="R1" s="339"/>
      <c r="S1" s="339"/>
      <c r="T1" s="340"/>
    </row>
    <row r="2" spans="1:20" ht="48.95" customHeight="1" thickTop="1" thickBot="1" x14ac:dyDescent="0.25">
      <c r="A2" s="335"/>
      <c r="B2" s="336"/>
      <c r="C2" s="337"/>
      <c r="D2" s="245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325" t="s">
        <v>220</v>
      </c>
      <c r="R2" s="326"/>
      <c r="S2" s="326"/>
      <c r="T2" s="327"/>
    </row>
    <row r="3" spans="1:20" ht="15" customHeight="1" thickTop="1" thickBot="1" x14ac:dyDescent="0.25">
      <c r="A3" s="319"/>
      <c r="B3" s="320"/>
      <c r="C3" s="320"/>
      <c r="D3" s="320"/>
      <c r="E3" s="320"/>
      <c r="F3" s="320"/>
      <c r="G3" s="320"/>
      <c r="H3" s="320"/>
      <c r="I3" s="320"/>
      <c r="J3" s="320"/>
      <c r="K3" s="320"/>
      <c r="L3" s="320"/>
      <c r="M3" s="320"/>
      <c r="N3" s="320"/>
      <c r="O3" s="320"/>
      <c r="P3" s="320"/>
      <c r="Q3" s="320"/>
      <c r="R3" s="320"/>
      <c r="S3" s="320"/>
      <c r="T3" s="321"/>
    </row>
    <row r="4" spans="1:20" ht="30" customHeight="1" thickTop="1" thickBot="1" x14ac:dyDescent="0.25">
      <c r="A4" s="313" t="s">
        <v>1</v>
      </c>
      <c r="B4" s="314"/>
      <c r="C4" s="314"/>
      <c r="D4" s="314"/>
      <c r="E4" s="314"/>
      <c r="F4" s="314"/>
      <c r="G4" s="314"/>
      <c r="H4" s="314"/>
      <c r="I4" s="314"/>
      <c r="J4" s="315"/>
      <c r="K4" s="316" t="s">
        <v>2</v>
      </c>
      <c r="L4" s="317"/>
      <c r="M4" s="317"/>
      <c r="N4" s="317"/>
      <c r="O4" s="317"/>
      <c r="P4" s="317"/>
      <c r="Q4" s="317"/>
      <c r="R4" s="317"/>
      <c r="S4" s="317"/>
      <c r="T4" s="318"/>
    </row>
    <row r="5" spans="1:20" ht="30" customHeight="1" thickTop="1" thickBot="1" x14ac:dyDescent="0.25">
      <c r="A5" s="213" t="s">
        <v>30</v>
      </c>
      <c r="B5" s="214"/>
      <c r="C5" s="223"/>
      <c r="D5" s="302" t="s">
        <v>154</v>
      </c>
      <c r="E5" s="303"/>
      <c r="F5" s="303"/>
      <c r="G5" s="303"/>
      <c r="H5" s="303"/>
      <c r="I5" s="303"/>
      <c r="J5" s="304"/>
      <c r="K5" s="27"/>
      <c r="L5" s="28"/>
      <c r="M5" s="28"/>
      <c r="N5" s="28"/>
      <c r="O5" s="28"/>
      <c r="P5" s="28"/>
      <c r="Q5" s="28"/>
      <c r="R5" s="28"/>
      <c r="S5" s="28"/>
      <c r="T5" s="29"/>
    </row>
    <row r="6" spans="1:20" ht="15" customHeight="1" thickTop="1" x14ac:dyDescent="0.2">
      <c r="A6" s="224" t="s">
        <v>77</v>
      </c>
      <c r="B6" s="225"/>
      <c r="C6" s="226"/>
      <c r="D6" s="305" t="s">
        <v>3</v>
      </c>
      <c r="E6" s="306"/>
      <c r="F6" s="306"/>
      <c r="G6" s="306"/>
      <c r="H6" s="306"/>
      <c r="I6" s="306"/>
      <c r="J6" s="307"/>
      <c r="K6" s="27"/>
      <c r="L6" s="28"/>
      <c r="M6" s="28"/>
      <c r="N6" s="28"/>
      <c r="O6" s="28"/>
      <c r="P6" s="28"/>
      <c r="Q6" s="28"/>
      <c r="R6" s="28"/>
      <c r="S6" s="28"/>
      <c r="T6" s="29"/>
    </row>
    <row r="7" spans="1:20" ht="15" customHeight="1" thickBot="1" x14ac:dyDescent="0.25">
      <c r="A7" s="227"/>
      <c r="B7" s="228"/>
      <c r="C7" s="229"/>
      <c r="D7" s="308"/>
      <c r="E7" s="309"/>
      <c r="F7" s="309"/>
      <c r="G7" s="309"/>
      <c r="H7" s="309"/>
      <c r="I7" s="309"/>
      <c r="J7" s="310"/>
      <c r="K7" s="27"/>
      <c r="L7" s="28"/>
      <c r="M7" s="28"/>
      <c r="N7" s="28"/>
      <c r="O7" s="28"/>
      <c r="P7" s="28"/>
      <c r="Q7" s="28"/>
      <c r="R7" s="28"/>
      <c r="S7" s="28"/>
      <c r="T7" s="29"/>
    </row>
    <row r="8" spans="1:20" ht="42.95" customHeight="1" thickTop="1" x14ac:dyDescent="0.3">
      <c r="A8" s="224" t="s">
        <v>73</v>
      </c>
      <c r="B8" s="225"/>
      <c r="C8" s="226"/>
      <c r="D8" s="328" t="s">
        <v>152</v>
      </c>
      <c r="E8" s="329"/>
      <c r="F8" s="329"/>
      <c r="G8" s="329"/>
      <c r="H8" s="329"/>
      <c r="I8" s="329"/>
      <c r="J8" s="58" t="s">
        <v>80</v>
      </c>
      <c r="K8" s="27"/>
      <c r="L8" s="28"/>
      <c r="M8" s="28"/>
      <c r="N8" s="28"/>
      <c r="O8" s="28"/>
      <c r="P8" s="28"/>
      <c r="Q8" s="28"/>
      <c r="R8" s="28"/>
      <c r="S8" s="28"/>
      <c r="T8" s="29"/>
    </row>
    <row r="9" spans="1:20" ht="42.95" customHeight="1" thickBot="1" x14ac:dyDescent="0.25">
      <c r="A9" s="227"/>
      <c r="B9" s="228"/>
      <c r="C9" s="229"/>
      <c r="D9" s="330" t="s">
        <v>153</v>
      </c>
      <c r="E9" s="331"/>
      <c r="F9" s="331"/>
      <c r="G9" s="331"/>
      <c r="H9" s="331"/>
      <c r="I9" s="331"/>
      <c r="J9" s="59"/>
      <c r="K9" s="27"/>
      <c r="L9" s="28"/>
      <c r="M9" s="28"/>
      <c r="N9" s="28"/>
      <c r="O9" s="28"/>
      <c r="P9" s="28"/>
      <c r="Q9" s="28"/>
      <c r="R9" s="28"/>
      <c r="S9" s="28"/>
      <c r="T9" s="29"/>
    </row>
    <row r="10" spans="1:20" ht="30" customHeight="1" thickTop="1" thickBot="1" x14ac:dyDescent="0.25">
      <c r="A10" s="213" t="s">
        <v>71</v>
      </c>
      <c r="B10" s="214"/>
      <c r="C10" s="215"/>
      <c r="D10" s="299" t="s">
        <v>26</v>
      </c>
      <c r="E10" s="300"/>
      <c r="F10" s="300"/>
      <c r="G10" s="300"/>
      <c r="H10" s="300"/>
      <c r="I10" s="300"/>
      <c r="J10" s="301"/>
      <c r="K10" s="27"/>
      <c r="L10" s="28"/>
      <c r="M10" s="28"/>
      <c r="N10" s="28"/>
      <c r="O10" s="28"/>
      <c r="P10" s="28"/>
      <c r="Q10" s="28"/>
      <c r="R10" s="28"/>
      <c r="S10" s="28"/>
      <c r="T10" s="29"/>
    </row>
    <row r="11" spans="1:20" ht="30" customHeight="1" thickTop="1" thickBot="1" x14ac:dyDescent="0.25">
      <c r="A11" s="217" t="s">
        <v>28</v>
      </c>
      <c r="B11" s="218"/>
      <c r="C11" s="219"/>
      <c r="D11" s="299" t="s">
        <v>47</v>
      </c>
      <c r="E11" s="300"/>
      <c r="F11" s="300"/>
      <c r="G11" s="300"/>
      <c r="H11" s="300"/>
      <c r="I11" s="300"/>
      <c r="J11" s="301"/>
      <c r="K11" s="27"/>
      <c r="L11" s="28"/>
      <c r="M11" s="28"/>
      <c r="N11" s="28"/>
      <c r="O11" s="28"/>
      <c r="P11" s="28"/>
      <c r="Q11" s="28"/>
      <c r="R11" s="28"/>
      <c r="S11" s="28"/>
      <c r="T11" s="29"/>
    </row>
    <row r="12" spans="1:20" ht="30" customHeight="1" thickTop="1" thickBot="1" x14ac:dyDescent="0.25">
      <c r="A12" s="220" t="s">
        <v>76</v>
      </c>
      <c r="B12" s="221"/>
      <c r="C12" s="222"/>
      <c r="D12" s="302" t="s">
        <v>78</v>
      </c>
      <c r="E12" s="303"/>
      <c r="F12" s="303"/>
      <c r="G12" s="303"/>
      <c r="H12" s="303"/>
      <c r="I12" s="303"/>
      <c r="J12" s="304"/>
      <c r="K12" s="30"/>
      <c r="L12" s="31"/>
      <c r="M12" s="31"/>
      <c r="N12" s="31"/>
      <c r="O12" s="31"/>
      <c r="P12" s="31"/>
      <c r="Q12" s="31"/>
      <c r="R12" s="31"/>
      <c r="S12" s="31"/>
      <c r="T12" s="32"/>
    </row>
    <row r="13" spans="1:20" ht="50.1" customHeight="1" thickTop="1" thickBot="1" x14ac:dyDescent="0.25">
      <c r="A13" s="231" t="s">
        <v>74</v>
      </c>
      <c r="B13" s="232"/>
      <c r="C13" s="233"/>
      <c r="D13" s="302" t="s">
        <v>110</v>
      </c>
      <c r="E13" s="303"/>
      <c r="F13" s="303"/>
      <c r="G13" s="303"/>
      <c r="H13" s="303"/>
      <c r="I13" s="303"/>
      <c r="J13" s="304"/>
      <c r="K13" s="296"/>
      <c r="L13" s="297"/>
      <c r="M13" s="297"/>
      <c r="N13" s="297"/>
      <c r="O13" s="297"/>
      <c r="P13" s="297"/>
      <c r="Q13" s="297"/>
      <c r="R13" s="297"/>
      <c r="S13" s="297"/>
      <c r="T13" s="298"/>
    </row>
    <row r="14" spans="1:20" ht="15.75" thickTop="1" thickBot="1" x14ac:dyDescent="0.25">
      <c r="A14" s="293"/>
      <c r="B14" s="294"/>
      <c r="C14" s="294"/>
      <c r="D14" s="294"/>
      <c r="E14" s="294"/>
      <c r="F14" s="294"/>
      <c r="G14" s="294"/>
      <c r="H14" s="294"/>
      <c r="I14" s="294"/>
      <c r="J14" s="294"/>
      <c r="K14" s="294"/>
      <c r="L14" s="294"/>
      <c r="M14" s="294"/>
      <c r="N14" s="294"/>
      <c r="O14" s="294"/>
      <c r="P14" s="294"/>
      <c r="Q14" s="294"/>
      <c r="R14" s="294"/>
      <c r="S14" s="294"/>
      <c r="T14" s="295"/>
    </row>
    <row r="15" spans="1:20" ht="30" customHeight="1" thickTop="1" thickBot="1" x14ac:dyDescent="0.25">
      <c r="A15" s="287" t="s">
        <v>8</v>
      </c>
      <c r="B15" s="288"/>
      <c r="C15" s="288"/>
      <c r="D15" s="288"/>
      <c r="E15" s="288"/>
      <c r="F15" s="288"/>
      <c r="G15" s="288"/>
      <c r="H15" s="288"/>
      <c r="I15" s="288"/>
      <c r="J15" s="289"/>
      <c r="K15" s="290" t="s">
        <v>27</v>
      </c>
      <c r="L15" s="291"/>
      <c r="M15" s="291"/>
      <c r="N15" s="291"/>
      <c r="O15" s="291"/>
      <c r="P15" s="291"/>
      <c r="Q15" s="291"/>
      <c r="R15" s="291"/>
      <c r="S15" s="291"/>
      <c r="T15" s="292"/>
    </row>
    <row r="16" spans="1:20" ht="135.94999999999999" customHeight="1" thickTop="1" thickBot="1" x14ac:dyDescent="0.25">
      <c r="A16" s="278" t="s">
        <v>10</v>
      </c>
      <c r="B16" s="279"/>
      <c r="C16" s="278" t="str">
        <f>D8</f>
        <v>Porcentaje de ejecución del plan de trabajo anual</v>
      </c>
      <c r="D16" s="279"/>
      <c r="E16" s="278" t="str">
        <f>D9</f>
        <v>Porcentaje de ejecución del plan de trabajo anual establecido</v>
      </c>
      <c r="F16" s="279"/>
      <c r="G16" s="280" t="s">
        <v>11</v>
      </c>
      <c r="H16" s="281"/>
      <c r="I16" s="280" t="s">
        <v>12</v>
      </c>
      <c r="J16" s="281"/>
      <c r="K16" s="270"/>
      <c r="L16" s="271"/>
      <c r="M16" s="271"/>
      <c r="N16" s="271"/>
      <c r="O16" s="271"/>
      <c r="P16" s="271"/>
      <c r="Q16" s="271"/>
      <c r="R16" s="271"/>
      <c r="S16" s="271"/>
      <c r="T16" s="272"/>
    </row>
    <row r="17" spans="1:20" ht="27.75" customHeight="1" thickTop="1" thickBot="1" x14ac:dyDescent="0.35">
      <c r="A17" s="341">
        <v>2018</v>
      </c>
      <c r="B17" s="342"/>
      <c r="C17" s="343">
        <v>0.94920000000000004</v>
      </c>
      <c r="D17" s="344"/>
      <c r="E17" s="345">
        <v>0.8</v>
      </c>
      <c r="F17" s="277"/>
      <c r="G17" s="266">
        <f>(C17)/E17</f>
        <v>1.1864999999999999</v>
      </c>
      <c r="H17" s="267"/>
      <c r="I17" s="261">
        <v>0.8</v>
      </c>
      <c r="J17" s="262"/>
      <c r="K17" s="271"/>
      <c r="L17" s="271"/>
      <c r="M17" s="271"/>
      <c r="N17" s="271"/>
      <c r="O17" s="271"/>
      <c r="P17" s="271"/>
      <c r="Q17" s="271"/>
      <c r="R17" s="271"/>
      <c r="S17" s="271"/>
      <c r="T17" s="272"/>
    </row>
    <row r="18" spans="1:20" ht="27.75" customHeight="1" thickTop="1" thickBot="1" x14ac:dyDescent="0.35">
      <c r="A18" s="341">
        <v>2019</v>
      </c>
      <c r="B18" s="342"/>
      <c r="C18" s="343">
        <v>0.9647</v>
      </c>
      <c r="D18" s="344"/>
      <c r="E18" s="345">
        <v>0.85</v>
      </c>
      <c r="F18" s="346"/>
      <c r="G18" s="266">
        <f t="shared" ref="G18:G22" si="0">(C18)/E18</f>
        <v>1.1349411764705883</v>
      </c>
      <c r="H18" s="267"/>
      <c r="I18" s="261">
        <v>0.85</v>
      </c>
      <c r="J18" s="262"/>
      <c r="K18" s="271"/>
      <c r="L18" s="271"/>
      <c r="M18" s="271"/>
      <c r="N18" s="271"/>
      <c r="O18" s="271"/>
      <c r="P18" s="271"/>
      <c r="Q18" s="271"/>
      <c r="R18" s="271"/>
      <c r="S18" s="271"/>
      <c r="T18" s="272"/>
    </row>
    <row r="19" spans="1:20" ht="27.75" customHeight="1" thickTop="1" thickBot="1" x14ac:dyDescent="0.35">
      <c r="A19" s="341">
        <v>2020</v>
      </c>
      <c r="B19" s="342"/>
      <c r="C19" s="257"/>
      <c r="D19" s="258"/>
      <c r="E19" s="255"/>
      <c r="F19" s="256"/>
      <c r="G19" s="266" t="e">
        <f t="shared" si="0"/>
        <v>#DIV/0!</v>
      </c>
      <c r="H19" s="267"/>
      <c r="I19" s="261">
        <v>0.9</v>
      </c>
      <c r="J19" s="262"/>
      <c r="K19" s="271"/>
      <c r="L19" s="271"/>
      <c r="M19" s="271"/>
      <c r="N19" s="271"/>
      <c r="O19" s="271"/>
      <c r="P19" s="271"/>
      <c r="Q19" s="271"/>
      <c r="R19" s="271"/>
      <c r="S19" s="271"/>
      <c r="T19" s="272"/>
    </row>
    <row r="20" spans="1:20" ht="27.75" customHeight="1" thickTop="1" thickBot="1" x14ac:dyDescent="0.35">
      <c r="A20" s="341">
        <v>2021</v>
      </c>
      <c r="B20" s="342"/>
      <c r="C20" s="257"/>
      <c r="D20" s="258"/>
      <c r="E20" s="255"/>
      <c r="F20" s="256"/>
      <c r="G20" s="266" t="e">
        <f t="shared" si="0"/>
        <v>#DIV/0!</v>
      </c>
      <c r="H20" s="267"/>
      <c r="I20" s="261">
        <v>0.95</v>
      </c>
      <c r="J20" s="262"/>
      <c r="K20" s="271"/>
      <c r="L20" s="271"/>
      <c r="M20" s="271"/>
      <c r="N20" s="271"/>
      <c r="O20" s="271"/>
      <c r="P20" s="271"/>
      <c r="Q20" s="271"/>
      <c r="R20" s="271"/>
      <c r="S20" s="271"/>
      <c r="T20" s="272"/>
    </row>
    <row r="21" spans="1:20" ht="27.75" customHeight="1" thickTop="1" thickBot="1" x14ac:dyDescent="0.35">
      <c r="A21" s="341">
        <v>2022</v>
      </c>
      <c r="B21" s="342"/>
      <c r="C21" s="257"/>
      <c r="D21" s="258"/>
      <c r="E21" s="255"/>
      <c r="F21" s="256"/>
      <c r="G21" s="266" t="e">
        <f t="shared" si="0"/>
        <v>#DIV/0!</v>
      </c>
      <c r="H21" s="267"/>
      <c r="I21" s="261">
        <v>1</v>
      </c>
      <c r="J21" s="262"/>
      <c r="K21" s="271"/>
      <c r="L21" s="271"/>
      <c r="M21" s="271"/>
      <c r="N21" s="271"/>
      <c r="O21" s="271"/>
      <c r="P21" s="271"/>
      <c r="Q21" s="271"/>
      <c r="R21" s="271"/>
      <c r="S21" s="271"/>
      <c r="T21" s="272"/>
    </row>
    <row r="22" spans="1:20" ht="27.75" customHeight="1" thickTop="1" thickBot="1" x14ac:dyDescent="0.35">
      <c r="A22" s="341">
        <v>2023</v>
      </c>
      <c r="B22" s="342"/>
      <c r="C22" s="257"/>
      <c r="D22" s="258"/>
      <c r="E22" s="255"/>
      <c r="F22" s="256"/>
      <c r="G22" s="266" t="e">
        <f t="shared" si="0"/>
        <v>#DIV/0!</v>
      </c>
      <c r="H22" s="267"/>
      <c r="I22" s="261">
        <v>1</v>
      </c>
      <c r="J22" s="262"/>
      <c r="K22" s="271"/>
      <c r="L22" s="271"/>
      <c r="M22" s="271"/>
      <c r="N22" s="271"/>
      <c r="O22" s="271"/>
      <c r="P22" s="271"/>
      <c r="Q22" s="271"/>
      <c r="R22" s="271"/>
      <c r="S22" s="271"/>
      <c r="T22" s="272"/>
    </row>
    <row r="23" spans="1:20" ht="21.75" thickTop="1" thickBot="1" x14ac:dyDescent="0.35">
      <c r="A23" s="263"/>
      <c r="B23" s="264"/>
      <c r="C23" s="264"/>
      <c r="D23" s="264"/>
      <c r="E23" s="264"/>
      <c r="F23" s="264"/>
      <c r="G23" s="264"/>
      <c r="H23" s="264"/>
      <c r="I23" s="264"/>
      <c r="J23" s="265"/>
      <c r="K23" s="273"/>
      <c r="L23" s="274"/>
      <c r="M23" s="274"/>
      <c r="N23" s="274"/>
      <c r="O23" s="274"/>
      <c r="P23" s="274"/>
      <c r="Q23" s="274"/>
      <c r="R23" s="274"/>
      <c r="S23" s="274"/>
      <c r="T23" s="275"/>
    </row>
    <row r="24" spans="1:20" ht="15" thickTop="1" x14ac:dyDescent="0.2"/>
  </sheetData>
  <mergeCells count="63">
    <mergeCell ref="A23:J23"/>
    <mergeCell ref="A21:B21"/>
    <mergeCell ref="C21:D21"/>
    <mergeCell ref="E21:F21"/>
    <mergeCell ref="G21:H21"/>
    <mergeCell ref="I21:J21"/>
    <mergeCell ref="A22:B22"/>
    <mergeCell ref="C22:D22"/>
    <mergeCell ref="E22:F22"/>
    <mergeCell ref="G22:H22"/>
    <mergeCell ref="I22:J22"/>
    <mergeCell ref="G18:H18"/>
    <mergeCell ref="I18:J18"/>
    <mergeCell ref="A20:B20"/>
    <mergeCell ref="C20:D20"/>
    <mergeCell ref="E20:F20"/>
    <mergeCell ref="G20:H20"/>
    <mergeCell ref="I20:J20"/>
    <mergeCell ref="A19:B19"/>
    <mergeCell ref="C19:D19"/>
    <mergeCell ref="E19:F19"/>
    <mergeCell ref="G19:H19"/>
    <mergeCell ref="I19:J19"/>
    <mergeCell ref="A15:J15"/>
    <mergeCell ref="K15:T15"/>
    <mergeCell ref="A16:B16"/>
    <mergeCell ref="C16:D16"/>
    <mergeCell ref="E16:F16"/>
    <mergeCell ref="G16:H16"/>
    <mergeCell ref="I16:J16"/>
    <mergeCell ref="K16:T23"/>
    <mergeCell ref="A17:B17"/>
    <mergeCell ref="C17:D17"/>
    <mergeCell ref="E17:F17"/>
    <mergeCell ref="G17:H17"/>
    <mergeCell ref="I17:J17"/>
    <mergeCell ref="A18:B18"/>
    <mergeCell ref="C18:D18"/>
    <mergeCell ref="E18:F18"/>
    <mergeCell ref="A6:C7"/>
    <mergeCell ref="D6:J7"/>
    <mergeCell ref="A8:C9"/>
    <mergeCell ref="A3:T3"/>
    <mergeCell ref="A11:C11"/>
    <mergeCell ref="D11:J11"/>
    <mergeCell ref="A1:C2"/>
    <mergeCell ref="A4:J4"/>
    <mergeCell ref="K4:T4"/>
    <mergeCell ref="A5:C5"/>
    <mergeCell ref="D5:J5"/>
    <mergeCell ref="D1:P2"/>
    <mergeCell ref="Q1:T1"/>
    <mergeCell ref="Q2:T2"/>
    <mergeCell ref="A14:T14"/>
    <mergeCell ref="K13:T13"/>
    <mergeCell ref="D8:I8"/>
    <mergeCell ref="D9:I9"/>
    <mergeCell ref="A10:C10"/>
    <mergeCell ref="D10:J10"/>
    <mergeCell ref="A12:C12"/>
    <mergeCell ref="D12:J12"/>
    <mergeCell ref="A13:C13"/>
    <mergeCell ref="D13:J13"/>
  </mergeCells>
  <conditionalFormatting sqref="G19:H19">
    <cfRule type="cellIs" dxfId="256" priority="9" operator="lessThan">
      <formula>0.9</formula>
    </cfRule>
    <cfRule type="cellIs" dxfId="255" priority="10" operator="greaterThan">
      <formula>0.89</formula>
    </cfRule>
  </conditionalFormatting>
  <conditionalFormatting sqref="G20:H20">
    <cfRule type="cellIs" dxfId="254" priority="7" operator="lessThan">
      <formula>0.95</formula>
    </cfRule>
    <cfRule type="cellIs" dxfId="253" priority="8" operator="greaterThan">
      <formula>0.94</formula>
    </cfRule>
  </conditionalFormatting>
  <conditionalFormatting sqref="G21:H21">
    <cfRule type="cellIs" dxfId="252" priority="5" operator="lessThan">
      <formula>1</formula>
    </cfRule>
    <cfRule type="cellIs" dxfId="251" priority="6" operator="greaterThan">
      <formula>0.99</formula>
    </cfRule>
  </conditionalFormatting>
  <conditionalFormatting sqref="G22:H22">
    <cfRule type="cellIs" dxfId="250" priority="3" operator="lessThan">
      <formula>1</formula>
    </cfRule>
    <cfRule type="cellIs" dxfId="249" priority="4" operator="greaterThan">
      <formula>0.99</formula>
    </cfRule>
  </conditionalFormatting>
  <conditionalFormatting sqref="G17:H18">
    <cfRule type="cellIs" dxfId="248" priority="1" operator="lessThan">
      <formula>0.8</formula>
    </cfRule>
    <cfRule type="cellIs" dxfId="247" priority="2" operator="greaterThan">
      <formula>0.79</formula>
    </cfRule>
  </conditionalFormatting>
  <pageMargins left="0.25" right="0.25" top="0.75" bottom="0.75" header="0.3" footer="0.3"/>
  <pageSetup paperSize="9" scale="3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8" tint="-0.249977111117893"/>
  </sheetPr>
  <dimension ref="A1:T24"/>
  <sheetViews>
    <sheetView topLeftCell="G1" zoomScale="60" zoomScaleNormal="60" zoomScalePageLayoutView="75" workbookViewId="0">
      <selection activeCell="Q2" sqref="Q2:T2"/>
    </sheetView>
  </sheetViews>
  <sheetFormatPr baseColWidth="10" defaultRowHeight="14.25" x14ac:dyDescent="0.2"/>
  <cols>
    <col min="1" max="3" width="18.42578125" style="26" customWidth="1"/>
    <col min="4" max="4" width="17.7109375" style="26" customWidth="1"/>
    <col min="5" max="9" width="11.42578125" style="26"/>
    <col min="10" max="10" width="12.85546875" style="26" customWidth="1"/>
    <col min="11" max="11" width="5.42578125" style="26" customWidth="1"/>
    <col min="12" max="13" width="11.42578125" style="26"/>
    <col min="14" max="14" width="11.42578125" style="26" customWidth="1"/>
    <col min="15" max="15" width="11.140625" style="26" customWidth="1"/>
    <col min="16" max="16" width="11.42578125" style="26" customWidth="1"/>
    <col min="17" max="16384" width="11.42578125" style="26"/>
  </cols>
  <sheetData>
    <row r="1" spans="1:20" ht="48.95" customHeight="1" thickTop="1" thickBot="1" x14ac:dyDescent="0.25">
      <c r="A1" s="332"/>
      <c r="B1" s="333"/>
      <c r="C1" s="334"/>
      <c r="D1" s="242" t="s">
        <v>70</v>
      </c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338" t="s">
        <v>221</v>
      </c>
      <c r="R1" s="339"/>
      <c r="S1" s="339"/>
      <c r="T1" s="340"/>
    </row>
    <row r="2" spans="1:20" ht="48.95" customHeight="1" thickTop="1" thickBot="1" x14ac:dyDescent="0.25">
      <c r="A2" s="335"/>
      <c r="B2" s="336"/>
      <c r="C2" s="337"/>
      <c r="D2" s="245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325" t="s">
        <v>220</v>
      </c>
      <c r="R2" s="326"/>
      <c r="S2" s="326"/>
      <c r="T2" s="327"/>
    </row>
    <row r="3" spans="1:20" ht="15" customHeight="1" thickTop="1" thickBot="1" x14ac:dyDescent="0.25">
      <c r="A3" s="319"/>
      <c r="B3" s="320"/>
      <c r="C3" s="320"/>
      <c r="D3" s="320"/>
      <c r="E3" s="320"/>
      <c r="F3" s="320"/>
      <c r="G3" s="320"/>
      <c r="H3" s="320"/>
      <c r="I3" s="320"/>
      <c r="J3" s="320"/>
      <c r="K3" s="320"/>
      <c r="L3" s="320"/>
      <c r="M3" s="320"/>
      <c r="N3" s="320"/>
      <c r="O3" s="320"/>
      <c r="P3" s="320"/>
      <c r="Q3" s="320"/>
      <c r="R3" s="320"/>
      <c r="S3" s="320"/>
      <c r="T3" s="321"/>
    </row>
    <row r="4" spans="1:20" ht="30" customHeight="1" thickTop="1" thickBot="1" x14ac:dyDescent="0.25">
      <c r="A4" s="313" t="s">
        <v>1</v>
      </c>
      <c r="B4" s="314"/>
      <c r="C4" s="314"/>
      <c r="D4" s="314"/>
      <c r="E4" s="314"/>
      <c r="F4" s="314"/>
      <c r="G4" s="314"/>
      <c r="H4" s="314"/>
      <c r="I4" s="314"/>
      <c r="J4" s="315"/>
      <c r="K4" s="316" t="s">
        <v>2</v>
      </c>
      <c r="L4" s="317"/>
      <c r="M4" s="317"/>
      <c r="N4" s="317"/>
      <c r="O4" s="317"/>
      <c r="P4" s="317"/>
      <c r="Q4" s="317"/>
      <c r="R4" s="317"/>
      <c r="S4" s="317"/>
      <c r="T4" s="318"/>
    </row>
    <row r="5" spans="1:20" ht="30" customHeight="1" thickTop="1" thickBot="1" x14ac:dyDescent="0.25">
      <c r="A5" s="213" t="s">
        <v>30</v>
      </c>
      <c r="B5" s="214"/>
      <c r="C5" s="223"/>
      <c r="D5" s="302" t="s">
        <v>155</v>
      </c>
      <c r="E5" s="303"/>
      <c r="F5" s="303"/>
      <c r="G5" s="303"/>
      <c r="H5" s="303"/>
      <c r="I5" s="303"/>
      <c r="J5" s="304"/>
      <c r="K5" s="27"/>
      <c r="L5" s="28"/>
      <c r="M5" s="28"/>
      <c r="N5" s="28"/>
      <c r="O5" s="28"/>
      <c r="P5" s="28"/>
      <c r="Q5" s="28"/>
      <c r="R5" s="28"/>
      <c r="S5" s="28"/>
      <c r="T5" s="29"/>
    </row>
    <row r="6" spans="1:20" ht="15" customHeight="1" thickTop="1" x14ac:dyDescent="0.2">
      <c r="A6" s="224" t="s">
        <v>77</v>
      </c>
      <c r="B6" s="225"/>
      <c r="C6" s="226"/>
      <c r="D6" s="305" t="s">
        <v>3</v>
      </c>
      <c r="E6" s="306"/>
      <c r="F6" s="306"/>
      <c r="G6" s="306"/>
      <c r="H6" s="306"/>
      <c r="I6" s="306"/>
      <c r="J6" s="307"/>
      <c r="K6" s="27"/>
      <c r="L6" s="28"/>
      <c r="M6" s="28"/>
      <c r="N6" s="28"/>
      <c r="O6" s="28"/>
      <c r="P6" s="28"/>
      <c r="Q6" s="28"/>
      <c r="R6" s="28"/>
      <c r="S6" s="28"/>
      <c r="T6" s="29"/>
    </row>
    <row r="7" spans="1:20" ht="15" customHeight="1" thickBot="1" x14ac:dyDescent="0.25">
      <c r="A7" s="227"/>
      <c r="B7" s="228"/>
      <c r="C7" s="229"/>
      <c r="D7" s="308"/>
      <c r="E7" s="309"/>
      <c r="F7" s="309"/>
      <c r="G7" s="309"/>
      <c r="H7" s="309"/>
      <c r="I7" s="309"/>
      <c r="J7" s="310"/>
      <c r="K7" s="27"/>
      <c r="L7" s="28"/>
      <c r="M7" s="28"/>
      <c r="N7" s="28"/>
      <c r="O7" s="28"/>
      <c r="P7" s="28"/>
      <c r="Q7" s="28"/>
      <c r="R7" s="28"/>
      <c r="S7" s="28"/>
      <c r="T7" s="29"/>
    </row>
    <row r="8" spans="1:20" ht="42.95" customHeight="1" thickTop="1" x14ac:dyDescent="0.3">
      <c r="A8" s="224" t="s">
        <v>73</v>
      </c>
      <c r="B8" s="225"/>
      <c r="C8" s="226"/>
      <c r="D8" s="348" t="s">
        <v>111</v>
      </c>
      <c r="E8" s="349"/>
      <c r="F8" s="349"/>
      <c r="G8" s="349"/>
      <c r="H8" s="349"/>
      <c r="I8" s="349"/>
      <c r="J8" s="58" t="s">
        <v>80</v>
      </c>
      <c r="K8" s="27"/>
      <c r="L8" s="28"/>
      <c r="M8" s="28"/>
      <c r="N8" s="28"/>
      <c r="O8" s="28"/>
      <c r="P8" s="28"/>
      <c r="Q8" s="28"/>
      <c r="R8" s="28"/>
      <c r="S8" s="28"/>
      <c r="T8" s="29"/>
    </row>
    <row r="9" spans="1:20" ht="42.95" customHeight="1" thickBot="1" x14ac:dyDescent="0.25">
      <c r="A9" s="227"/>
      <c r="B9" s="228"/>
      <c r="C9" s="229"/>
      <c r="D9" s="330" t="s">
        <v>112</v>
      </c>
      <c r="E9" s="331"/>
      <c r="F9" s="331"/>
      <c r="G9" s="331"/>
      <c r="H9" s="331"/>
      <c r="I9" s="331"/>
      <c r="J9" s="59"/>
      <c r="K9" s="27"/>
      <c r="L9" s="28"/>
      <c r="M9" s="28"/>
      <c r="N9" s="28"/>
      <c r="O9" s="28"/>
      <c r="P9" s="28"/>
      <c r="Q9" s="28"/>
      <c r="R9" s="28"/>
      <c r="S9" s="28"/>
      <c r="T9" s="29"/>
    </row>
    <row r="10" spans="1:20" ht="30" customHeight="1" thickTop="1" thickBot="1" x14ac:dyDescent="0.25">
      <c r="A10" s="213" t="s">
        <v>71</v>
      </c>
      <c r="B10" s="214"/>
      <c r="C10" s="215"/>
      <c r="D10" s="299" t="s">
        <v>26</v>
      </c>
      <c r="E10" s="300"/>
      <c r="F10" s="300"/>
      <c r="G10" s="300"/>
      <c r="H10" s="300"/>
      <c r="I10" s="300"/>
      <c r="J10" s="301"/>
      <c r="K10" s="27"/>
      <c r="L10" s="28"/>
      <c r="M10" s="28"/>
      <c r="N10" s="28"/>
      <c r="O10" s="28"/>
      <c r="P10" s="28"/>
      <c r="Q10" s="28"/>
      <c r="R10" s="28"/>
      <c r="S10" s="28"/>
      <c r="T10" s="29"/>
    </row>
    <row r="11" spans="1:20" ht="30" customHeight="1" thickTop="1" thickBot="1" x14ac:dyDescent="0.25">
      <c r="A11" s="217" t="s">
        <v>28</v>
      </c>
      <c r="B11" s="218"/>
      <c r="C11" s="219"/>
      <c r="D11" s="299" t="s">
        <v>47</v>
      </c>
      <c r="E11" s="300"/>
      <c r="F11" s="300"/>
      <c r="G11" s="300"/>
      <c r="H11" s="300"/>
      <c r="I11" s="300"/>
      <c r="J11" s="301"/>
      <c r="K11" s="27"/>
      <c r="L11" s="28"/>
      <c r="M11" s="28"/>
      <c r="N11" s="28"/>
      <c r="O11" s="28"/>
      <c r="P11" s="28"/>
      <c r="Q11" s="28"/>
      <c r="R11" s="28"/>
      <c r="S11" s="28"/>
      <c r="T11" s="29"/>
    </row>
    <row r="12" spans="1:20" ht="30" customHeight="1" thickTop="1" thickBot="1" x14ac:dyDescent="0.25">
      <c r="A12" s="220" t="s">
        <v>76</v>
      </c>
      <c r="B12" s="221"/>
      <c r="C12" s="222"/>
      <c r="D12" s="302" t="s">
        <v>78</v>
      </c>
      <c r="E12" s="303"/>
      <c r="F12" s="303"/>
      <c r="G12" s="303"/>
      <c r="H12" s="303"/>
      <c r="I12" s="303"/>
      <c r="J12" s="304"/>
      <c r="K12" s="30"/>
      <c r="L12" s="31"/>
      <c r="M12" s="31"/>
      <c r="N12" s="31"/>
      <c r="O12" s="31"/>
      <c r="P12" s="31"/>
      <c r="Q12" s="31"/>
      <c r="R12" s="31"/>
      <c r="S12" s="31"/>
      <c r="T12" s="32"/>
    </row>
    <row r="13" spans="1:20" ht="50.1" customHeight="1" thickTop="1" thickBot="1" x14ac:dyDescent="0.25">
      <c r="A13" s="231" t="s">
        <v>74</v>
      </c>
      <c r="B13" s="232"/>
      <c r="C13" s="233"/>
      <c r="D13" s="302" t="s">
        <v>91</v>
      </c>
      <c r="E13" s="303"/>
      <c r="F13" s="303"/>
      <c r="G13" s="303"/>
      <c r="H13" s="303"/>
      <c r="I13" s="303"/>
      <c r="J13" s="304"/>
      <c r="K13" s="296"/>
      <c r="L13" s="297"/>
      <c r="M13" s="297"/>
      <c r="N13" s="297"/>
      <c r="O13" s="297"/>
      <c r="P13" s="297"/>
      <c r="Q13" s="297"/>
      <c r="R13" s="297"/>
      <c r="S13" s="297"/>
      <c r="T13" s="298"/>
    </row>
    <row r="14" spans="1:20" ht="15.75" thickTop="1" thickBot="1" x14ac:dyDescent="0.25">
      <c r="A14" s="293"/>
      <c r="B14" s="294"/>
      <c r="C14" s="294"/>
      <c r="D14" s="294"/>
      <c r="E14" s="294"/>
      <c r="F14" s="294"/>
      <c r="G14" s="294"/>
      <c r="H14" s="294"/>
      <c r="I14" s="294"/>
      <c r="J14" s="294"/>
      <c r="K14" s="294"/>
      <c r="L14" s="294"/>
      <c r="M14" s="294"/>
      <c r="N14" s="294"/>
      <c r="O14" s="294"/>
      <c r="P14" s="294"/>
      <c r="Q14" s="294"/>
      <c r="R14" s="294"/>
      <c r="S14" s="294"/>
      <c r="T14" s="295"/>
    </row>
    <row r="15" spans="1:20" ht="30" customHeight="1" thickTop="1" thickBot="1" x14ac:dyDescent="0.25">
      <c r="A15" s="287" t="s">
        <v>8</v>
      </c>
      <c r="B15" s="288"/>
      <c r="C15" s="288"/>
      <c r="D15" s="288"/>
      <c r="E15" s="288"/>
      <c r="F15" s="288"/>
      <c r="G15" s="288"/>
      <c r="H15" s="288"/>
      <c r="I15" s="288"/>
      <c r="J15" s="289"/>
      <c r="K15" s="290" t="s">
        <v>27</v>
      </c>
      <c r="L15" s="291"/>
      <c r="M15" s="291"/>
      <c r="N15" s="291"/>
      <c r="O15" s="291"/>
      <c r="P15" s="291"/>
      <c r="Q15" s="291"/>
      <c r="R15" s="291"/>
      <c r="S15" s="291"/>
      <c r="T15" s="292"/>
    </row>
    <row r="16" spans="1:20" ht="135.94999999999999" customHeight="1" thickTop="1" thickBot="1" x14ac:dyDescent="0.25">
      <c r="A16" s="278" t="s">
        <v>10</v>
      </c>
      <c r="B16" s="279"/>
      <c r="C16" s="278" t="str">
        <f>D8</f>
        <v>Nº de actividades del plan de capacitación ejecutadas</v>
      </c>
      <c r="D16" s="279"/>
      <c r="E16" s="278" t="str">
        <f>D9</f>
        <v>Nº de actividades del plan de capacitación programadas</v>
      </c>
      <c r="F16" s="279"/>
      <c r="G16" s="280" t="s">
        <v>11</v>
      </c>
      <c r="H16" s="281"/>
      <c r="I16" s="280" t="s">
        <v>12</v>
      </c>
      <c r="J16" s="281"/>
      <c r="K16" s="270"/>
      <c r="L16" s="271"/>
      <c r="M16" s="271"/>
      <c r="N16" s="271"/>
      <c r="O16" s="271"/>
      <c r="P16" s="271"/>
      <c r="Q16" s="271"/>
      <c r="R16" s="271"/>
      <c r="S16" s="271"/>
      <c r="T16" s="272"/>
    </row>
    <row r="17" spans="1:20" ht="27.75" customHeight="1" thickTop="1" thickBot="1" x14ac:dyDescent="0.25">
      <c r="A17" s="255">
        <v>2018</v>
      </c>
      <c r="B17" s="256"/>
      <c r="C17" s="347">
        <v>56</v>
      </c>
      <c r="D17" s="277"/>
      <c r="E17" s="347">
        <v>59</v>
      </c>
      <c r="F17" s="277"/>
      <c r="G17" s="266">
        <f>C17/E17</f>
        <v>0.94915254237288138</v>
      </c>
      <c r="H17" s="267"/>
      <c r="I17" s="261">
        <v>0.8</v>
      </c>
      <c r="J17" s="262"/>
      <c r="K17" s="271"/>
      <c r="L17" s="271"/>
      <c r="M17" s="271"/>
      <c r="N17" s="271"/>
      <c r="O17" s="271"/>
      <c r="P17" s="271"/>
      <c r="Q17" s="271"/>
      <c r="R17" s="271"/>
      <c r="S17" s="271"/>
      <c r="T17" s="272"/>
    </row>
    <row r="18" spans="1:20" ht="27.75" customHeight="1" thickTop="1" thickBot="1" x14ac:dyDescent="0.25">
      <c r="A18" s="255">
        <v>2019</v>
      </c>
      <c r="B18" s="256"/>
      <c r="C18" s="276">
        <v>82</v>
      </c>
      <c r="D18" s="277"/>
      <c r="E18" s="276">
        <v>85</v>
      </c>
      <c r="F18" s="277"/>
      <c r="G18" s="266">
        <f t="shared" ref="G18:G22" si="0">C18/E18</f>
        <v>0.96470588235294119</v>
      </c>
      <c r="H18" s="267"/>
      <c r="I18" s="261">
        <v>0.85</v>
      </c>
      <c r="J18" s="262"/>
      <c r="K18" s="271"/>
      <c r="L18" s="271"/>
      <c r="M18" s="271"/>
      <c r="N18" s="271"/>
      <c r="O18" s="271"/>
      <c r="P18" s="271"/>
      <c r="Q18" s="271"/>
      <c r="R18" s="271"/>
      <c r="S18" s="271"/>
      <c r="T18" s="272"/>
    </row>
    <row r="19" spans="1:20" ht="27.75" customHeight="1" thickTop="1" thickBot="1" x14ac:dyDescent="0.25">
      <c r="A19" s="255">
        <v>2020</v>
      </c>
      <c r="B19" s="256"/>
      <c r="C19" s="257"/>
      <c r="D19" s="258"/>
      <c r="E19" s="255"/>
      <c r="F19" s="256"/>
      <c r="G19" s="266" t="e">
        <f t="shared" si="0"/>
        <v>#DIV/0!</v>
      </c>
      <c r="H19" s="267"/>
      <c r="I19" s="261">
        <v>0.9</v>
      </c>
      <c r="J19" s="262"/>
      <c r="K19" s="271"/>
      <c r="L19" s="271"/>
      <c r="M19" s="271"/>
      <c r="N19" s="271"/>
      <c r="O19" s="271"/>
      <c r="P19" s="271"/>
      <c r="Q19" s="271"/>
      <c r="R19" s="271"/>
      <c r="S19" s="271"/>
      <c r="T19" s="272"/>
    </row>
    <row r="20" spans="1:20" ht="27.75" customHeight="1" thickTop="1" thickBot="1" x14ac:dyDescent="0.25">
      <c r="A20" s="255">
        <v>2021</v>
      </c>
      <c r="B20" s="256"/>
      <c r="C20" s="257"/>
      <c r="D20" s="258"/>
      <c r="E20" s="255"/>
      <c r="F20" s="256"/>
      <c r="G20" s="266" t="e">
        <f t="shared" si="0"/>
        <v>#DIV/0!</v>
      </c>
      <c r="H20" s="267"/>
      <c r="I20" s="261">
        <v>0.95</v>
      </c>
      <c r="J20" s="262"/>
      <c r="K20" s="271"/>
      <c r="L20" s="271"/>
      <c r="M20" s="271"/>
      <c r="N20" s="271"/>
      <c r="O20" s="271"/>
      <c r="P20" s="271"/>
      <c r="Q20" s="271"/>
      <c r="R20" s="271"/>
      <c r="S20" s="271"/>
      <c r="T20" s="272"/>
    </row>
    <row r="21" spans="1:20" ht="27.75" customHeight="1" thickTop="1" thickBot="1" x14ac:dyDescent="0.25">
      <c r="A21" s="255">
        <v>2022</v>
      </c>
      <c r="B21" s="256"/>
      <c r="C21" s="257"/>
      <c r="D21" s="258"/>
      <c r="E21" s="255"/>
      <c r="F21" s="256"/>
      <c r="G21" s="266" t="e">
        <f t="shared" si="0"/>
        <v>#DIV/0!</v>
      </c>
      <c r="H21" s="267"/>
      <c r="I21" s="261">
        <v>1</v>
      </c>
      <c r="J21" s="262"/>
      <c r="K21" s="271"/>
      <c r="L21" s="271"/>
      <c r="M21" s="271"/>
      <c r="N21" s="271"/>
      <c r="O21" s="271"/>
      <c r="P21" s="271"/>
      <c r="Q21" s="271"/>
      <c r="R21" s="271"/>
      <c r="S21" s="271"/>
      <c r="T21" s="272"/>
    </row>
    <row r="22" spans="1:20" ht="27.75" customHeight="1" thickTop="1" thickBot="1" x14ac:dyDescent="0.25">
      <c r="A22" s="255">
        <v>2023</v>
      </c>
      <c r="B22" s="256"/>
      <c r="C22" s="257"/>
      <c r="D22" s="258"/>
      <c r="E22" s="255"/>
      <c r="F22" s="256"/>
      <c r="G22" s="266" t="e">
        <f t="shared" si="0"/>
        <v>#DIV/0!</v>
      </c>
      <c r="H22" s="267"/>
      <c r="I22" s="261">
        <v>1</v>
      </c>
      <c r="J22" s="262"/>
      <c r="K22" s="271"/>
      <c r="L22" s="271"/>
      <c r="M22" s="271"/>
      <c r="N22" s="271"/>
      <c r="O22" s="271"/>
      <c r="P22" s="271"/>
      <c r="Q22" s="271"/>
      <c r="R22" s="271"/>
      <c r="S22" s="271"/>
      <c r="T22" s="272"/>
    </row>
    <row r="23" spans="1:20" ht="21.75" thickTop="1" thickBot="1" x14ac:dyDescent="0.35">
      <c r="A23" s="263"/>
      <c r="B23" s="264"/>
      <c r="C23" s="264"/>
      <c r="D23" s="264"/>
      <c r="E23" s="264"/>
      <c r="F23" s="264"/>
      <c r="G23" s="264"/>
      <c r="H23" s="264"/>
      <c r="I23" s="264"/>
      <c r="J23" s="265"/>
      <c r="K23" s="273"/>
      <c r="L23" s="274"/>
      <c r="M23" s="274"/>
      <c r="N23" s="274"/>
      <c r="O23" s="274"/>
      <c r="P23" s="274"/>
      <c r="Q23" s="274"/>
      <c r="R23" s="274"/>
      <c r="S23" s="274"/>
      <c r="T23" s="275"/>
    </row>
    <row r="24" spans="1:20" ht="15" thickTop="1" x14ac:dyDescent="0.2"/>
  </sheetData>
  <mergeCells count="63">
    <mergeCell ref="A1:C2"/>
    <mergeCell ref="A4:J4"/>
    <mergeCell ref="K4:T4"/>
    <mergeCell ref="A3:T3"/>
    <mergeCell ref="D1:P2"/>
    <mergeCell ref="Q1:T1"/>
    <mergeCell ref="Q2:T2"/>
    <mergeCell ref="A5:C5"/>
    <mergeCell ref="D5:J5"/>
    <mergeCell ref="A6:C7"/>
    <mergeCell ref="D6:J7"/>
    <mergeCell ref="A8:C9"/>
    <mergeCell ref="D8:I8"/>
    <mergeCell ref="D9:I9"/>
    <mergeCell ref="A10:C10"/>
    <mergeCell ref="D10:J10"/>
    <mergeCell ref="A11:C11"/>
    <mergeCell ref="D11:J11"/>
    <mergeCell ref="A12:C12"/>
    <mergeCell ref="D12:J12"/>
    <mergeCell ref="A13:C13"/>
    <mergeCell ref="D13:J13"/>
    <mergeCell ref="A15:J15"/>
    <mergeCell ref="K15:T15"/>
    <mergeCell ref="A14:T14"/>
    <mergeCell ref="K13:T13"/>
    <mergeCell ref="K16:T23"/>
    <mergeCell ref="A17:B17"/>
    <mergeCell ref="C17:D17"/>
    <mergeCell ref="E17:F17"/>
    <mergeCell ref="G17:H17"/>
    <mergeCell ref="I17:J17"/>
    <mergeCell ref="A18:B18"/>
    <mergeCell ref="C18:D18"/>
    <mergeCell ref="E18:F18"/>
    <mergeCell ref="G18:H18"/>
    <mergeCell ref="A16:B16"/>
    <mergeCell ref="C16:D16"/>
    <mergeCell ref="E16:F16"/>
    <mergeCell ref="G16:H16"/>
    <mergeCell ref="I16:J16"/>
    <mergeCell ref="I18:J18"/>
    <mergeCell ref="A19:B19"/>
    <mergeCell ref="C19:D19"/>
    <mergeCell ref="E19:F19"/>
    <mergeCell ref="G19:H19"/>
    <mergeCell ref="I19:J19"/>
    <mergeCell ref="A23:J23"/>
    <mergeCell ref="A20:B20"/>
    <mergeCell ref="C20:D20"/>
    <mergeCell ref="E20:F20"/>
    <mergeCell ref="G20:H20"/>
    <mergeCell ref="I20:J20"/>
    <mergeCell ref="A21:B21"/>
    <mergeCell ref="C21:D21"/>
    <mergeCell ref="E21:F21"/>
    <mergeCell ref="G21:H21"/>
    <mergeCell ref="I21:J21"/>
    <mergeCell ref="A22:B22"/>
    <mergeCell ref="C22:D22"/>
    <mergeCell ref="E22:F22"/>
    <mergeCell ref="G22:H22"/>
    <mergeCell ref="I22:J22"/>
  </mergeCells>
  <conditionalFormatting sqref="G17:H17">
    <cfRule type="cellIs" dxfId="246" priority="11" operator="lessThan">
      <formula>0.8</formula>
    </cfRule>
    <cfRule type="cellIs" dxfId="245" priority="12" operator="greaterThan">
      <formula>0.79</formula>
    </cfRule>
  </conditionalFormatting>
  <conditionalFormatting sqref="G18:H18">
    <cfRule type="cellIs" dxfId="244" priority="9" operator="lessThan">
      <formula>0.85</formula>
    </cfRule>
    <cfRule type="cellIs" dxfId="243" priority="10" operator="greaterThan">
      <formula>0.84</formula>
    </cfRule>
  </conditionalFormatting>
  <conditionalFormatting sqref="G19:H19">
    <cfRule type="cellIs" dxfId="242" priority="7" operator="lessThan">
      <formula>0.9</formula>
    </cfRule>
    <cfRule type="cellIs" dxfId="241" priority="8" operator="greaterThan">
      <formula>0.89</formula>
    </cfRule>
  </conditionalFormatting>
  <conditionalFormatting sqref="G20:H20">
    <cfRule type="cellIs" dxfId="240" priority="5" operator="lessThan">
      <formula>0.95</formula>
    </cfRule>
    <cfRule type="cellIs" dxfId="239" priority="6" operator="greaterThan">
      <formula>0.94</formula>
    </cfRule>
  </conditionalFormatting>
  <conditionalFormatting sqref="G21:H21">
    <cfRule type="cellIs" dxfId="238" priority="3" operator="lessThan">
      <formula>1</formula>
    </cfRule>
    <cfRule type="cellIs" dxfId="237" priority="4" operator="greaterThan">
      <formula>0.99</formula>
    </cfRule>
  </conditionalFormatting>
  <conditionalFormatting sqref="G22:H22">
    <cfRule type="cellIs" dxfId="236" priority="1" operator="lessThan">
      <formula>1</formula>
    </cfRule>
    <cfRule type="cellIs" dxfId="235" priority="2" operator="greaterThan">
      <formula>0.99</formula>
    </cfRule>
  </conditionalFormatting>
  <pageMargins left="0.25" right="0.25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8" tint="-0.249977111117893"/>
  </sheetPr>
  <dimension ref="A1:T24"/>
  <sheetViews>
    <sheetView topLeftCell="G1" zoomScale="60" zoomScaleNormal="60" zoomScalePageLayoutView="75" workbookViewId="0">
      <selection activeCell="Q2" sqref="Q2:T2"/>
    </sheetView>
  </sheetViews>
  <sheetFormatPr baseColWidth="10" defaultRowHeight="14.25" x14ac:dyDescent="0.2"/>
  <cols>
    <col min="1" max="3" width="18.85546875" style="26" customWidth="1"/>
    <col min="4" max="4" width="17.7109375" style="26" customWidth="1"/>
    <col min="5" max="9" width="11.42578125" style="26"/>
    <col min="10" max="10" width="12.85546875" style="26" customWidth="1"/>
    <col min="11" max="11" width="5.42578125" style="26" customWidth="1"/>
    <col min="12" max="13" width="11.42578125" style="26"/>
    <col min="14" max="14" width="11.42578125" style="26" customWidth="1"/>
    <col min="15" max="15" width="11.140625" style="26" customWidth="1"/>
    <col min="16" max="16" width="11.42578125" style="26" customWidth="1"/>
    <col min="17" max="16384" width="11.42578125" style="26"/>
  </cols>
  <sheetData>
    <row r="1" spans="1:20" ht="48.95" customHeight="1" thickTop="1" thickBot="1" x14ac:dyDescent="0.25">
      <c r="A1" s="311"/>
      <c r="B1" s="311"/>
      <c r="C1" s="311"/>
      <c r="D1" s="242" t="s">
        <v>70</v>
      </c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4"/>
      <c r="Q1" s="338" t="s">
        <v>221</v>
      </c>
      <c r="R1" s="339"/>
      <c r="S1" s="339"/>
      <c r="T1" s="340"/>
    </row>
    <row r="2" spans="1:20" ht="48.95" customHeight="1" thickTop="1" thickBot="1" x14ac:dyDescent="0.25">
      <c r="A2" s="312"/>
      <c r="B2" s="312"/>
      <c r="C2" s="312"/>
      <c r="D2" s="245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7"/>
      <c r="Q2" s="325" t="s">
        <v>220</v>
      </c>
      <c r="R2" s="326"/>
      <c r="S2" s="326"/>
      <c r="T2" s="327"/>
    </row>
    <row r="3" spans="1:20" ht="15" customHeight="1" thickTop="1" thickBot="1" x14ac:dyDescent="0.25">
      <c r="A3" s="319"/>
      <c r="B3" s="320"/>
      <c r="C3" s="320"/>
      <c r="D3" s="320"/>
      <c r="E3" s="320"/>
      <c r="F3" s="320"/>
      <c r="G3" s="320"/>
      <c r="H3" s="320"/>
      <c r="I3" s="320"/>
      <c r="J3" s="320"/>
      <c r="K3" s="320"/>
      <c r="L3" s="320"/>
      <c r="M3" s="320"/>
      <c r="N3" s="320"/>
      <c r="O3" s="320"/>
      <c r="P3" s="320"/>
      <c r="Q3" s="320"/>
      <c r="R3" s="320"/>
      <c r="S3" s="320"/>
      <c r="T3" s="321"/>
    </row>
    <row r="4" spans="1:20" ht="30" customHeight="1" thickTop="1" thickBot="1" x14ac:dyDescent="0.25">
      <c r="A4" s="313" t="s">
        <v>1</v>
      </c>
      <c r="B4" s="314"/>
      <c r="C4" s="314"/>
      <c r="D4" s="314"/>
      <c r="E4" s="314"/>
      <c r="F4" s="314"/>
      <c r="G4" s="314"/>
      <c r="H4" s="314"/>
      <c r="I4" s="314"/>
      <c r="J4" s="315"/>
      <c r="K4" s="316" t="s">
        <v>2</v>
      </c>
      <c r="L4" s="317"/>
      <c r="M4" s="317"/>
      <c r="N4" s="317"/>
      <c r="O4" s="317"/>
      <c r="P4" s="317"/>
      <c r="Q4" s="317"/>
      <c r="R4" s="317"/>
      <c r="S4" s="317"/>
      <c r="T4" s="318"/>
    </row>
    <row r="5" spans="1:20" ht="30" customHeight="1" thickTop="1" thickBot="1" x14ac:dyDescent="0.25">
      <c r="A5" s="213" t="s">
        <v>30</v>
      </c>
      <c r="B5" s="214"/>
      <c r="C5" s="223"/>
      <c r="D5" s="302" t="s">
        <v>156</v>
      </c>
      <c r="E5" s="303"/>
      <c r="F5" s="303"/>
      <c r="G5" s="303"/>
      <c r="H5" s="303"/>
      <c r="I5" s="303"/>
      <c r="J5" s="304"/>
      <c r="K5" s="27"/>
      <c r="L5" s="28"/>
      <c r="M5" s="28"/>
      <c r="N5" s="28"/>
      <c r="O5" s="28"/>
      <c r="P5" s="28"/>
      <c r="Q5" s="28"/>
      <c r="R5" s="28"/>
      <c r="S5" s="28"/>
      <c r="T5" s="29"/>
    </row>
    <row r="6" spans="1:20" ht="15" customHeight="1" thickTop="1" x14ac:dyDescent="0.2">
      <c r="A6" s="224" t="s">
        <v>77</v>
      </c>
      <c r="B6" s="225"/>
      <c r="C6" s="226"/>
      <c r="D6" s="305" t="s">
        <v>3</v>
      </c>
      <c r="E6" s="306"/>
      <c r="F6" s="306"/>
      <c r="G6" s="306"/>
      <c r="H6" s="306"/>
      <c r="I6" s="306"/>
      <c r="J6" s="307"/>
      <c r="K6" s="27"/>
      <c r="L6" s="28"/>
      <c r="M6" s="28"/>
      <c r="N6" s="28"/>
      <c r="O6" s="28"/>
      <c r="P6" s="28"/>
      <c r="Q6" s="28"/>
      <c r="R6" s="28"/>
      <c r="S6" s="28"/>
      <c r="T6" s="29"/>
    </row>
    <row r="7" spans="1:20" ht="15" customHeight="1" thickBot="1" x14ac:dyDescent="0.25">
      <c r="A7" s="227"/>
      <c r="B7" s="228"/>
      <c r="C7" s="229"/>
      <c r="D7" s="308"/>
      <c r="E7" s="309"/>
      <c r="F7" s="309"/>
      <c r="G7" s="309"/>
      <c r="H7" s="309"/>
      <c r="I7" s="309"/>
      <c r="J7" s="310"/>
      <c r="K7" s="27"/>
      <c r="L7" s="28"/>
      <c r="M7" s="28"/>
      <c r="N7" s="28"/>
      <c r="O7" s="28"/>
      <c r="P7" s="28"/>
      <c r="Q7" s="28"/>
      <c r="R7" s="28"/>
      <c r="S7" s="28"/>
      <c r="T7" s="29"/>
    </row>
    <row r="8" spans="1:20" ht="42.95" customHeight="1" thickTop="1" x14ac:dyDescent="0.3">
      <c r="A8" s="224" t="s">
        <v>73</v>
      </c>
      <c r="B8" s="225"/>
      <c r="C8" s="226"/>
      <c r="D8" s="348" t="s">
        <v>157</v>
      </c>
      <c r="E8" s="349"/>
      <c r="F8" s="349"/>
      <c r="G8" s="349"/>
      <c r="H8" s="352" t="s">
        <v>80</v>
      </c>
      <c r="I8" s="352"/>
      <c r="J8" s="353"/>
      <c r="K8" s="27"/>
      <c r="L8" s="28"/>
      <c r="M8" s="28"/>
      <c r="N8" s="28"/>
      <c r="O8" s="28"/>
      <c r="P8" s="28"/>
      <c r="Q8" s="28"/>
      <c r="R8" s="28"/>
      <c r="S8" s="28"/>
      <c r="T8" s="29"/>
    </row>
    <row r="9" spans="1:20" ht="42.95" customHeight="1" thickBot="1" x14ac:dyDescent="0.25">
      <c r="A9" s="227"/>
      <c r="B9" s="228"/>
      <c r="C9" s="229"/>
      <c r="D9" s="330" t="s">
        <v>158</v>
      </c>
      <c r="E9" s="331"/>
      <c r="F9" s="331"/>
      <c r="G9" s="331"/>
      <c r="H9" s="212"/>
      <c r="I9" s="212"/>
      <c r="J9" s="354"/>
      <c r="K9" s="27"/>
      <c r="L9" s="28"/>
      <c r="M9" s="28"/>
      <c r="N9" s="28"/>
      <c r="O9" s="28"/>
      <c r="P9" s="28"/>
      <c r="Q9" s="28"/>
      <c r="R9" s="28"/>
      <c r="S9" s="28"/>
      <c r="T9" s="29"/>
    </row>
    <row r="10" spans="1:20" ht="30" customHeight="1" thickTop="1" thickBot="1" x14ac:dyDescent="0.25">
      <c r="A10" s="213" t="s">
        <v>71</v>
      </c>
      <c r="B10" s="214"/>
      <c r="C10" s="215"/>
      <c r="D10" s="299" t="s">
        <v>26</v>
      </c>
      <c r="E10" s="300"/>
      <c r="F10" s="300"/>
      <c r="G10" s="300"/>
      <c r="H10" s="300"/>
      <c r="I10" s="300"/>
      <c r="J10" s="301"/>
      <c r="K10" s="27"/>
      <c r="L10" s="28"/>
      <c r="M10" s="28"/>
      <c r="N10" s="28"/>
      <c r="O10" s="28"/>
      <c r="P10" s="28"/>
      <c r="Q10" s="28"/>
      <c r="R10" s="28"/>
      <c r="S10" s="28"/>
      <c r="T10" s="29"/>
    </row>
    <row r="11" spans="1:20" ht="30" customHeight="1" thickTop="1" thickBot="1" x14ac:dyDescent="0.25">
      <c r="A11" s="217" t="s">
        <v>28</v>
      </c>
      <c r="B11" s="218"/>
      <c r="C11" s="219"/>
      <c r="D11" s="299" t="s">
        <v>48</v>
      </c>
      <c r="E11" s="300"/>
      <c r="F11" s="300"/>
      <c r="G11" s="300"/>
      <c r="H11" s="300"/>
      <c r="I11" s="300"/>
      <c r="J11" s="301"/>
      <c r="K11" s="27"/>
      <c r="L11" s="28"/>
      <c r="M11" s="28"/>
      <c r="N11" s="28"/>
      <c r="O11" s="28"/>
      <c r="P11" s="28"/>
      <c r="Q11" s="28"/>
      <c r="R11" s="28"/>
      <c r="S11" s="28"/>
      <c r="T11" s="29"/>
    </row>
    <row r="12" spans="1:20" ht="30" customHeight="1" thickTop="1" thickBot="1" x14ac:dyDescent="0.25">
      <c r="A12" s="220" t="s">
        <v>76</v>
      </c>
      <c r="B12" s="221"/>
      <c r="C12" s="222"/>
      <c r="D12" s="302" t="s">
        <v>78</v>
      </c>
      <c r="E12" s="303"/>
      <c r="F12" s="303"/>
      <c r="G12" s="303"/>
      <c r="H12" s="303"/>
      <c r="I12" s="303"/>
      <c r="J12" s="304"/>
      <c r="K12" s="30"/>
      <c r="L12" s="31"/>
      <c r="M12" s="31"/>
      <c r="N12" s="31"/>
      <c r="O12" s="31"/>
      <c r="P12" s="31"/>
      <c r="Q12" s="31"/>
      <c r="R12" s="31"/>
      <c r="S12" s="31"/>
      <c r="T12" s="32"/>
    </row>
    <row r="13" spans="1:20" ht="50.1" customHeight="1" thickTop="1" thickBot="1" x14ac:dyDescent="0.25">
      <c r="A13" s="231" t="s">
        <v>74</v>
      </c>
      <c r="B13" s="232"/>
      <c r="C13" s="233"/>
      <c r="D13" s="302" t="s">
        <v>91</v>
      </c>
      <c r="E13" s="303"/>
      <c r="F13" s="303"/>
      <c r="G13" s="303"/>
      <c r="H13" s="303"/>
      <c r="I13" s="303"/>
      <c r="J13" s="304"/>
      <c r="K13" s="296"/>
      <c r="L13" s="297"/>
      <c r="M13" s="297"/>
      <c r="N13" s="297"/>
      <c r="O13" s="297"/>
      <c r="P13" s="297"/>
      <c r="Q13" s="297"/>
      <c r="R13" s="297"/>
      <c r="S13" s="297"/>
      <c r="T13" s="298"/>
    </row>
    <row r="14" spans="1:20" ht="15.75" thickTop="1" thickBot="1" x14ac:dyDescent="0.25">
      <c r="A14" s="293"/>
      <c r="B14" s="294"/>
      <c r="C14" s="294"/>
      <c r="D14" s="294"/>
      <c r="E14" s="294"/>
      <c r="F14" s="294"/>
      <c r="G14" s="294"/>
      <c r="H14" s="294"/>
      <c r="I14" s="294"/>
      <c r="J14" s="294"/>
      <c r="K14" s="294"/>
      <c r="L14" s="294"/>
      <c r="M14" s="294"/>
      <c r="N14" s="294"/>
      <c r="O14" s="294"/>
      <c r="P14" s="294"/>
      <c r="Q14" s="294"/>
      <c r="R14" s="294"/>
      <c r="S14" s="294"/>
      <c r="T14" s="295"/>
    </row>
    <row r="15" spans="1:20" ht="30" customHeight="1" thickTop="1" thickBot="1" x14ac:dyDescent="0.25">
      <c r="A15" s="287" t="s">
        <v>8</v>
      </c>
      <c r="B15" s="288"/>
      <c r="C15" s="288"/>
      <c r="D15" s="288"/>
      <c r="E15" s="288"/>
      <c r="F15" s="288"/>
      <c r="G15" s="288"/>
      <c r="H15" s="288"/>
      <c r="I15" s="288"/>
      <c r="J15" s="289"/>
      <c r="K15" s="290" t="s">
        <v>27</v>
      </c>
      <c r="L15" s="291"/>
      <c r="M15" s="291"/>
      <c r="N15" s="291"/>
      <c r="O15" s="291"/>
      <c r="P15" s="291"/>
      <c r="Q15" s="291"/>
      <c r="R15" s="291"/>
      <c r="S15" s="291"/>
      <c r="T15" s="292"/>
    </row>
    <row r="16" spans="1:20" ht="135.94999999999999" customHeight="1" thickTop="1" thickBot="1" x14ac:dyDescent="0.25">
      <c r="A16" s="278" t="s">
        <v>10</v>
      </c>
      <c r="B16" s="279"/>
      <c r="C16" s="278" t="str">
        <f>D8</f>
        <v>N° de peligros intervenidos</v>
      </c>
      <c r="D16" s="279"/>
      <c r="E16" s="278" t="str">
        <f>D9</f>
        <v>N° de peligros identificados</v>
      </c>
      <c r="F16" s="279"/>
      <c r="G16" s="280" t="s">
        <v>11</v>
      </c>
      <c r="H16" s="281"/>
      <c r="I16" s="280" t="s">
        <v>12</v>
      </c>
      <c r="J16" s="281"/>
      <c r="K16" s="270"/>
      <c r="L16" s="271"/>
      <c r="M16" s="271"/>
      <c r="N16" s="271"/>
      <c r="O16" s="271"/>
      <c r="P16" s="271"/>
      <c r="Q16" s="271"/>
      <c r="R16" s="271"/>
      <c r="S16" s="271"/>
      <c r="T16" s="272"/>
    </row>
    <row r="17" spans="1:20" ht="27.75" customHeight="1" thickTop="1" thickBot="1" x14ac:dyDescent="0.25">
      <c r="A17" s="255">
        <v>2018</v>
      </c>
      <c r="B17" s="256"/>
      <c r="C17" s="350">
        <v>16</v>
      </c>
      <c r="D17" s="351"/>
      <c r="E17" s="350">
        <v>19</v>
      </c>
      <c r="F17" s="351"/>
      <c r="G17" s="266">
        <f>C17/E17</f>
        <v>0.84210526315789469</v>
      </c>
      <c r="H17" s="267"/>
      <c r="I17" s="261">
        <f>IF(E17=0,0.8,IF(E17&gt;0,0.8))</f>
        <v>0.8</v>
      </c>
      <c r="J17" s="262"/>
      <c r="K17" s="271"/>
      <c r="L17" s="271"/>
      <c r="M17" s="271"/>
      <c r="N17" s="271"/>
      <c r="O17" s="271"/>
      <c r="P17" s="271"/>
      <c r="Q17" s="271"/>
      <c r="R17" s="271"/>
      <c r="S17" s="271"/>
      <c r="T17" s="272"/>
    </row>
    <row r="18" spans="1:20" ht="27.75" customHeight="1" thickTop="1" thickBot="1" x14ac:dyDescent="0.25">
      <c r="A18" s="255">
        <v>2019</v>
      </c>
      <c r="B18" s="256"/>
      <c r="C18" s="276">
        <v>17</v>
      </c>
      <c r="D18" s="277"/>
      <c r="E18" s="276">
        <v>19</v>
      </c>
      <c r="F18" s="277"/>
      <c r="G18" s="266">
        <f>C18/E18</f>
        <v>0.89473684210526316</v>
      </c>
      <c r="H18" s="267"/>
      <c r="I18" s="261">
        <v>0.85</v>
      </c>
      <c r="J18" s="262"/>
      <c r="K18" s="271"/>
      <c r="L18" s="271"/>
      <c r="M18" s="271"/>
      <c r="N18" s="271"/>
      <c r="O18" s="271"/>
      <c r="P18" s="271"/>
      <c r="Q18" s="271"/>
      <c r="R18" s="271"/>
      <c r="S18" s="271"/>
      <c r="T18" s="272"/>
    </row>
    <row r="19" spans="1:20" ht="27.75" customHeight="1" thickTop="1" thickBot="1" x14ac:dyDescent="0.25">
      <c r="A19" s="255">
        <v>2020</v>
      </c>
      <c r="B19" s="256"/>
      <c r="C19" s="257"/>
      <c r="D19" s="258"/>
      <c r="E19" s="255"/>
      <c r="F19" s="256"/>
      <c r="G19" s="259" t="e">
        <f t="shared" ref="G19:G22" si="0">C19/E19</f>
        <v>#DIV/0!</v>
      </c>
      <c r="H19" s="260"/>
      <c r="I19" s="261">
        <v>0.9</v>
      </c>
      <c r="J19" s="262"/>
      <c r="K19" s="271"/>
      <c r="L19" s="271"/>
      <c r="M19" s="271"/>
      <c r="N19" s="271"/>
      <c r="O19" s="271"/>
      <c r="P19" s="271"/>
      <c r="Q19" s="271"/>
      <c r="R19" s="271"/>
      <c r="S19" s="271"/>
      <c r="T19" s="272"/>
    </row>
    <row r="20" spans="1:20" ht="27.75" customHeight="1" thickTop="1" thickBot="1" x14ac:dyDescent="0.25">
      <c r="A20" s="255">
        <v>2021</v>
      </c>
      <c r="B20" s="256"/>
      <c r="C20" s="257"/>
      <c r="D20" s="258"/>
      <c r="E20" s="255"/>
      <c r="F20" s="256"/>
      <c r="G20" s="259" t="e">
        <f t="shared" si="0"/>
        <v>#DIV/0!</v>
      </c>
      <c r="H20" s="260"/>
      <c r="I20" s="261">
        <v>0.95</v>
      </c>
      <c r="J20" s="262"/>
      <c r="K20" s="271"/>
      <c r="L20" s="271"/>
      <c r="M20" s="271"/>
      <c r="N20" s="271"/>
      <c r="O20" s="271"/>
      <c r="P20" s="271"/>
      <c r="Q20" s="271"/>
      <c r="R20" s="271"/>
      <c r="S20" s="271"/>
      <c r="T20" s="272"/>
    </row>
    <row r="21" spans="1:20" ht="27.75" customHeight="1" thickTop="1" thickBot="1" x14ac:dyDescent="0.25">
      <c r="A21" s="255">
        <v>2022</v>
      </c>
      <c r="B21" s="256"/>
      <c r="C21" s="257"/>
      <c r="D21" s="258"/>
      <c r="E21" s="255"/>
      <c r="F21" s="256"/>
      <c r="G21" s="259" t="e">
        <f t="shared" si="0"/>
        <v>#DIV/0!</v>
      </c>
      <c r="H21" s="260"/>
      <c r="I21" s="261">
        <v>1</v>
      </c>
      <c r="J21" s="262"/>
      <c r="K21" s="271"/>
      <c r="L21" s="271"/>
      <c r="M21" s="271"/>
      <c r="N21" s="271"/>
      <c r="O21" s="271"/>
      <c r="P21" s="271"/>
      <c r="Q21" s="271"/>
      <c r="R21" s="271"/>
      <c r="S21" s="271"/>
      <c r="T21" s="272"/>
    </row>
    <row r="22" spans="1:20" ht="27.75" customHeight="1" thickTop="1" thickBot="1" x14ac:dyDescent="0.25">
      <c r="A22" s="255">
        <v>2023</v>
      </c>
      <c r="B22" s="256"/>
      <c r="C22" s="257"/>
      <c r="D22" s="258"/>
      <c r="E22" s="255"/>
      <c r="F22" s="256"/>
      <c r="G22" s="259" t="e">
        <f t="shared" si="0"/>
        <v>#DIV/0!</v>
      </c>
      <c r="H22" s="260"/>
      <c r="I22" s="261">
        <v>1</v>
      </c>
      <c r="J22" s="262"/>
      <c r="K22" s="271"/>
      <c r="L22" s="271"/>
      <c r="M22" s="271"/>
      <c r="N22" s="271"/>
      <c r="O22" s="271"/>
      <c r="P22" s="271"/>
      <c r="Q22" s="271"/>
      <c r="R22" s="271"/>
      <c r="S22" s="271"/>
      <c r="T22" s="272"/>
    </row>
    <row r="23" spans="1:20" ht="21.75" thickTop="1" thickBot="1" x14ac:dyDescent="0.35">
      <c r="A23" s="263"/>
      <c r="B23" s="264"/>
      <c r="C23" s="264"/>
      <c r="D23" s="264"/>
      <c r="E23" s="264"/>
      <c r="F23" s="264"/>
      <c r="G23" s="264"/>
      <c r="H23" s="264"/>
      <c r="I23" s="264"/>
      <c r="J23" s="265"/>
      <c r="K23" s="273"/>
      <c r="L23" s="274"/>
      <c r="M23" s="274"/>
      <c r="N23" s="274"/>
      <c r="O23" s="274"/>
      <c r="P23" s="274"/>
      <c r="Q23" s="274"/>
      <c r="R23" s="274"/>
      <c r="S23" s="274"/>
      <c r="T23" s="275"/>
    </row>
    <row r="24" spans="1:20" ht="15" thickTop="1" x14ac:dyDescent="0.2"/>
  </sheetData>
  <mergeCells count="65">
    <mergeCell ref="D9:G9"/>
    <mergeCell ref="H8:J8"/>
    <mergeCell ref="H9:J9"/>
    <mergeCell ref="K13:T13"/>
    <mergeCell ref="A1:C2"/>
    <mergeCell ref="A4:J4"/>
    <mergeCell ref="K4:T4"/>
    <mergeCell ref="A3:T3"/>
    <mergeCell ref="A5:C5"/>
    <mergeCell ref="D5:J5"/>
    <mergeCell ref="A6:C7"/>
    <mergeCell ref="D6:J7"/>
    <mergeCell ref="A8:C9"/>
    <mergeCell ref="D8:G8"/>
    <mergeCell ref="A10:C10"/>
    <mergeCell ref="D10:J10"/>
    <mergeCell ref="A11:C11"/>
    <mergeCell ref="D11:J11"/>
    <mergeCell ref="A12:C12"/>
    <mergeCell ref="D12:J12"/>
    <mergeCell ref="A13:C13"/>
    <mergeCell ref="D13:J13"/>
    <mergeCell ref="A15:J15"/>
    <mergeCell ref="K15:T15"/>
    <mergeCell ref="A14:T14"/>
    <mergeCell ref="K16:T23"/>
    <mergeCell ref="A17:B17"/>
    <mergeCell ref="C17:D17"/>
    <mergeCell ref="E17:F17"/>
    <mergeCell ref="G17:H17"/>
    <mergeCell ref="I17:J17"/>
    <mergeCell ref="A18:B18"/>
    <mergeCell ref="C18:D18"/>
    <mergeCell ref="E18:F18"/>
    <mergeCell ref="G18:H18"/>
    <mergeCell ref="A16:B16"/>
    <mergeCell ref="C16:D16"/>
    <mergeCell ref="E16:F16"/>
    <mergeCell ref="G16:H16"/>
    <mergeCell ref="I16:J16"/>
    <mergeCell ref="I18:J18"/>
    <mergeCell ref="E22:F22"/>
    <mergeCell ref="G22:H22"/>
    <mergeCell ref="I22:J22"/>
    <mergeCell ref="A19:B19"/>
    <mergeCell ref="C19:D19"/>
    <mergeCell ref="E19:F19"/>
    <mergeCell ref="G19:H19"/>
    <mergeCell ref="I19:J19"/>
    <mergeCell ref="D1:P2"/>
    <mergeCell ref="Q1:T1"/>
    <mergeCell ref="Q2:T2"/>
    <mergeCell ref="A23:J23"/>
    <mergeCell ref="A20:B20"/>
    <mergeCell ref="C20:D20"/>
    <mergeCell ref="E20:F20"/>
    <mergeCell ref="G20:H20"/>
    <mergeCell ref="I20:J20"/>
    <mergeCell ref="A21:B21"/>
    <mergeCell ref="C21:D21"/>
    <mergeCell ref="E21:F21"/>
    <mergeCell ref="G21:H21"/>
    <mergeCell ref="I21:J21"/>
    <mergeCell ref="A22:B22"/>
    <mergeCell ref="C22:D22"/>
  </mergeCells>
  <conditionalFormatting sqref="G17:H17">
    <cfRule type="cellIs" dxfId="234" priority="11" operator="lessThan">
      <formula>0.8</formula>
    </cfRule>
    <cfRule type="cellIs" dxfId="233" priority="12" operator="greaterThan">
      <formula>0.79</formula>
    </cfRule>
  </conditionalFormatting>
  <conditionalFormatting sqref="G18:H18">
    <cfRule type="cellIs" dxfId="232" priority="9" operator="lessThan">
      <formula>0.85</formula>
    </cfRule>
    <cfRule type="cellIs" dxfId="231" priority="10" operator="greaterThan">
      <formula>0.84</formula>
    </cfRule>
  </conditionalFormatting>
  <conditionalFormatting sqref="G19:H19">
    <cfRule type="cellIs" dxfId="230" priority="7" operator="lessThan">
      <formula>0.9</formula>
    </cfRule>
    <cfRule type="cellIs" dxfId="229" priority="8" operator="greaterThan">
      <formula>0.89</formula>
    </cfRule>
  </conditionalFormatting>
  <conditionalFormatting sqref="G20:H20">
    <cfRule type="cellIs" dxfId="228" priority="5" operator="lessThan">
      <formula>0.95</formula>
    </cfRule>
    <cfRule type="cellIs" dxfId="227" priority="6" operator="greaterThan">
      <formula>0.94</formula>
    </cfRule>
  </conditionalFormatting>
  <conditionalFormatting sqref="G21:H21">
    <cfRule type="cellIs" dxfId="226" priority="3" operator="lessThan">
      <formula>1</formula>
    </cfRule>
    <cfRule type="cellIs" dxfId="225" priority="4" operator="greaterThan">
      <formula>0.99</formula>
    </cfRule>
  </conditionalFormatting>
  <conditionalFormatting sqref="G22:H22">
    <cfRule type="cellIs" dxfId="224" priority="1" operator="lessThan">
      <formula>1</formula>
    </cfRule>
    <cfRule type="cellIs" dxfId="223" priority="2" operator="greaterThan">
      <formula>0.99</formula>
    </cfRule>
  </conditionalFormatting>
  <pageMargins left="0.25" right="0.25" top="0.75" bottom="0.75" header="0.3" footer="0.3"/>
  <pageSetup paperSize="9"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8" tint="-0.249977111117893"/>
  </sheetPr>
  <dimension ref="A1:T24"/>
  <sheetViews>
    <sheetView topLeftCell="G1" zoomScale="60" zoomScaleNormal="60" zoomScalePageLayoutView="75" workbookViewId="0">
      <selection activeCell="Q2" sqref="Q2:T2"/>
    </sheetView>
  </sheetViews>
  <sheetFormatPr baseColWidth="10" defaultRowHeight="14.25" x14ac:dyDescent="0.2"/>
  <cols>
    <col min="1" max="3" width="18.85546875" style="26" customWidth="1"/>
    <col min="4" max="4" width="17.7109375" style="26" customWidth="1"/>
    <col min="5" max="9" width="11.42578125" style="26"/>
    <col min="10" max="10" width="12.85546875" style="26" customWidth="1"/>
    <col min="11" max="11" width="5.42578125" style="26" customWidth="1"/>
    <col min="12" max="13" width="11.42578125" style="26"/>
    <col min="14" max="14" width="11.42578125" style="26" customWidth="1"/>
    <col min="15" max="15" width="11.140625" style="26" customWidth="1"/>
    <col min="16" max="16" width="11.42578125" style="26" customWidth="1"/>
    <col min="17" max="16384" width="11.42578125" style="26"/>
  </cols>
  <sheetData>
    <row r="1" spans="1:20" ht="48.95" customHeight="1" thickTop="1" thickBot="1" x14ac:dyDescent="0.25">
      <c r="A1" s="230"/>
      <c r="B1" s="230"/>
      <c r="C1" s="230"/>
      <c r="D1" s="242" t="s">
        <v>70</v>
      </c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4"/>
      <c r="Q1" s="338" t="s">
        <v>221</v>
      </c>
      <c r="R1" s="339"/>
      <c r="S1" s="339"/>
      <c r="T1" s="340"/>
    </row>
    <row r="2" spans="1:20" ht="48.95" customHeight="1" thickTop="1" thickBot="1" x14ac:dyDescent="0.25">
      <c r="A2" s="230"/>
      <c r="B2" s="230"/>
      <c r="C2" s="230"/>
      <c r="D2" s="245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7"/>
      <c r="Q2" s="325" t="s">
        <v>220</v>
      </c>
      <c r="R2" s="326"/>
      <c r="S2" s="326"/>
      <c r="T2" s="327"/>
    </row>
    <row r="3" spans="1:20" ht="15" customHeight="1" thickTop="1" thickBot="1" x14ac:dyDescent="0.25">
      <c r="A3" s="230"/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0"/>
      <c r="S3" s="230"/>
      <c r="T3" s="230"/>
    </row>
    <row r="4" spans="1:20" ht="30" customHeight="1" thickTop="1" thickBot="1" x14ac:dyDescent="0.35">
      <c r="A4" s="364" t="s">
        <v>1</v>
      </c>
      <c r="B4" s="365"/>
      <c r="C4" s="365"/>
      <c r="D4" s="365"/>
      <c r="E4" s="365"/>
      <c r="F4" s="365"/>
      <c r="G4" s="365"/>
      <c r="H4" s="365"/>
      <c r="I4" s="365"/>
      <c r="J4" s="366"/>
      <c r="K4" s="367" t="s">
        <v>2</v>
      </c>
      <c r="L4" s="368"/>
      <c r="M4" s="368"/>
      <c r="N4" s="368"/>
      <c r="O4" s="368"/>
      <c r="P4" s="368"/>
      <c r="Q4" s="368"/>
      <c r="R4" s="368"/>
      <c r="S4" s="368"/>
      <c r="T4" s="369"/>
    </row>
    <row r="5" spans="1:20" ht="30" customHeight="1" thickTop="1" thickBot="1" x14ac:dyDescent="0.25">
      <c r="A5" s="213" t="s">
        <v>30</v>
      </c>
      <c r="B5" s="214"/>
      <c r="C5" s="223"/>
      <c r="D5" s="302" t="s">
        <v>159</v>
      </c>
      <c r="E5" s="303"/>
      <c r="F5" s="303"/>
      <c r="G5" s="303"/>
      <c r="H5" s="303"/>
      <c r="I5" s="303"/>
      <c r="J5" s="304"/>
      <c r="K5" s="27"/>
      <c r="L5" s="28"/>
      <c r="M5" s="28"/>
      <c r="N5" s="28"/>
      <c r="O5" s="28"/>
      <c r="P5" s="28"/>
      <c r="Q5" s="28"/>
      <c r="R5" s="28"/>
      <c r="S5" s="28"/>
      <c r="T5" s="29"/>
    </row>
    <row r="6" spans="1:20" ht="15" customHeight="1" thickTop="1" x14ac:dyDescent="0.2">
      <c r="A6" s="224" t="s">
        <v>77</v>
      </c>
      <c r="B6" s="225"/>
      <c r="C6" s="226"/>
      <c r="D6" s="305" t="s">
        <v>3</v>
      </c>
      <c r="E6" s="306"/>
      <c r="F6" s="306"/>
      <c r="G6" s="306"/>
      <c r="H6" s="306"/>
      <c r="I6" s="306"/>
      <c r="J6" s="307"/>
      <c r="K6" s="27"/>
      <c r="L6" s="28"/>
      <c r="M6" s="28"/>
      <c r="N6" s="28"/>
      <c r="O6" s="28"/>
      <c r="P6" s="28"/>
      <c r="Q6" s="28"/>
      <c r="R6" s="28"/>
      <c r="S6" s="28"/>
      <c r="T6" s="29"/>
    </row>
    <row r="7" spans="1:20" ht="15" customHeight="1" thickBot="1" x14ac:dyDescent="0.25">
      <c r="A7" s="227"/>
      <c r="B7" s="228"/>
      <c r="C7" s="229"/>
      <c r="D7" s="308"/>
      <c r="E7" s="309"/>
      <c r="F7" s="309"/>
      <c r="G7" s="309"/>
      <c r="H7" s="309"/>
      <c r="I7" s="309"/>
      <c r="J7" s="310"/>
      <c r="K7" s="27"/>
      <c r="L7" s="28"/>
      <c r="M7" s="28"/>
      <c r="N7" s="28"/>
      <c r="O7" s="28"/>
      <c r="P7" s="28"/>
      <c r="Q7" s="28"/>
      <c r="R7" s="28"/>
      <c r="S7" s="28"/>
      <c r="T7" s="29"/>
    </row>
    <row r="8" spans="1:20" ht="42.95" customHeight="1" thickTop="1" x14ac:dyDescent="0.3">
      <c r="A8" s="224" t="s">
        <v>73</v>
      </c>
      <c r="B8" s="225"/>
      <c r="C8" s="226"/>
      <c r="D8" s="209" t="s">
        <v>49</v>
      </c>
      <c r="E8" s="210"/>
      <c r="F8" s="210"/>
      <c r="G8" s="210"/>
      <c r="H8" s="210"/>
      <c r="I8" s="352" t="s">
        <v>80</v>
      </c>
      <c r="J8" s="353"/>
      <c r="K8" s="27"/>
      <c r="L8" s="28"/>
      <c r="M8" s="28"/>
      <c r="N8" s="28"/>
      <c r="O8" s="28"/>
      <c r="P8" s="28"/>
      <c r="Q8" s="28"/>
      <c r="R8" s="28"/>
      <c r="S8" s="28"/>
      <c r="T8" s="29"/>
    </row>
    <row r="9" spans="1:20" ht="42.95" customHeight="1" thickBot="1" x14ac:dyDescent="0.25">
      <c r="A9" s="227"/>
      <c r="B9" s="228"/>
      <c r="C9" s="229"/>
      <c r="D9" s="211" t="s">
        <v>50</v>
      </c>
      <c r="E9" s="212"/>
      <c r="F9" s="212"/>
      <c r="G9" s="212"/>
      <c r="H9" s="212"/>
      <c r="I9" s="362"/>
      <c r="J9" s="363"/>
      <c r="K9" s="27"/>
      <c r="L9" s="28"/>
      <c r="M9" s="28"/>
      <c r="N9" s="28"/>
      <c r="O9" s="28"/>
      <c r="P9" s="28"/>
      <c r="Q9" s="28"/>
      <c r="R9" s="28"/>
      <c r="S9" s="28"/>
      <c r="T9" s="29"/>
    </row>
    <row r="10" spans="1:20" ht="30" customHeight="1" thickTop="1" thickBot="1" x14ac:dyDescent="0.25">
      <c r="A10" s="213" t="s">
        <v>71</v>
      </c>
      <c r="B10" s="214"/>
      <c r="C10" s="215"/>
      <c r="D10" s="299" t="s">
        <v>26</v>
      </c>
      <c r="E10" s="300"/>
      <c r="F10" s="300"/>
      <c r="G10" s="300"/>
      <c r="H10" s="300"/>
      <c r="I10" s="300"/>
      <c r="J10" s="301"/>
      <c r="K10" s="27"/>
      <c r="L10" s="28"/>
      <c r="M10" s="28"/>
      <c r="N10" s="28"/>
      <c r="O10" s="28"/>
      <c r="P10" s="28"/>
      <c r="Q10" s="28"/>
      <c r="R10" s="28"/>
      <c r="S10" s="28"/>
      <c r="T10" s="29"/>
    </row>
    <row r="11" spans="1:20" ht="50.1" customHeight="1" thickTop="1" thickBot="1" x14ac:dyDescent="0.25">
      <c r="A11" s="217" t="s">
        <v>28</v>
      </c>
      <c r="B11" s="218"/>
      <c r="C11" s="219"/>
      <c r="D11" s="359" t="s">
        <v>113</v>
      </c>
      <c r="E11" s="360"/>
      <c r="F11" s="360"/>
      <c r="G11" s="360"/>
      <c r="H11" s="360"/>
      <c r="I11" s="360"/>
      <c r="J11" s="361"/>
      <c r="K11" s="27"/>
      <c r="L11" s="28"/>
      <c r="M11" s="28"/>
      <c r="N11" s="28"/>
      <c r="O11" s="28"/>
      <c r="P11" s="28"/>
      <c r="Q11" s="28"/>
      <c r="R11" s="28"/>
      <c r="S11" s="28"/>
      <c r="T11" s="29"/>
    </row>
    <row r="12" spans="1:20" ht="30" customHeight="1" thickTop="1" thickBot="1" x14ac:dyDescent="0.25">
      <c r="A12" s="220" t="s">
        <v>76</v>
      </c>
      <c r="B12" s="221"/>
      <c r="C12" s="222"/>
      <c r="D12" s="302" t="s">
        <v>78</v>
      </c>
      <c r="E12" s="303"/>
      <c r="F12" s="303"/>
      <c r="G12" s="303"/>
      <c r="H12" s="303"/>
      <c r="I12" s="303"/>
      <c r="J12" s="304"/>
      <c r="K12" s="30"/>
      <c r="L12" s="31"/>
      <c r="M12" s="31"/>
      <c r="N12" s="31"/>
      <c r="O12" s="31"/>
      <c r="P12" s="31"/>
      <c r="Q12" s="31"/>
      <c r="R12" s="31"/>
      <c r="S12" s="31"/>
      <c r="T12" s="32"/>
    </row>
    <row r="13" spans="1:20" ht="50.1" customHeight="1" thickTop="1" thickBot="1" x14ac:dyDescent="0.25">
      <c r="A13" s="231" t="s">
        <v>74</v>
      </c>
      <c r="B13" s="232"/>
      <c r="C13" s="233"/>
      <c r="D13" s="302" t="s">
        <v>93</v>
      </c>
      <c r="E13" s="303"/>
      <c r="F13" s="303"/>
      <c r="G13" s="303"/>
      <c r="H13" s="303"/>
      <c r="I13" s="303"/>
      <c r="J13" s="304"/>
      <c r="K13" s="296"/>
      <c r="L13" s="297"/>
      <c r="M13" s="297"/>
      <c r="N13" s="297"/>
      <c r="O13" s="297"/>
      <c r="P13" s="297"/>
      <c r="Q13" s="297"/>
      <c r="R13" s="297"/>
      <c r="S13" s="297"/>
      <c r="T13" s="298"/>
    </row>
    <row r="14" spans="1:20" ht="15.75" thickTop="1" thickBot="1" x14ac:dyDescent="0.25">
      <c r="A14" s="293"/>
      <c r="B14" s="294"/>
      <c r="C14" s="294"/>
      <c r="D14" s="294"/>
      <c r="E14" s="294"/>
      <c r="F14" s="294"/>
      <c r="G14" s="294"/>
      <c r="H14" s="294"/>
      <c r="I14" s="294"/>
      <c r="J14" s="294"/>
      <c r="K14" s="294"/>
      <c r="L14" s="294"/>
      <c r="M14" s="294"/>
      <c r="N14" s="294"/>
      <c r="O14" s="294"/>
      <c r="P14" s="294"/>
      <c r="Q14" s="294"/>
      <c r="R14" s="294"/>
      <c r="S14" s="294"/>
      <c r="T14" s="295"/>
    </row>
    <row r="15" spans="1:20" ht="30" customHeight="1" thickTop="1" thickBot="1" x14ac:dyDescent="0.25">
      <c r="A15" s="287" t="s">
        <v>8</v>
      </c>
      <c r="B15" s="288"/>
      <c r="C15" s="288"/>
      <c r="D15" s="288"/>
      <c r="E15" s="288"/>
      <c r="F15" s="288"/>
      <c r="G15" s="288"/>
      <c r="H15" s="288"/>
      <c r="I15" s="288"/>
      <c r="J15" s="289"/>
      <c r="K15" s="290" t="s">
        <v>27</v>
      </c>
      <c r="L15" s="291"/>
      <c r="M15" s="291"/>
      <c r="N15" s="291"/>
      <c r="O15" s="291"/>
      <c r="P15" s="291"/>
      <c r="Q15" s="291"/>
      <c r="R15" s="291"/>
      <c r="S15" s="291"/>
      <c r="T15" s="292"/>
    </row>
    <row r="16" spans="1:20" ht="135.94999999999999" customHeight="1" thickTop="1" thickBot="1" x14ac:dyDescent="0.25">
      <c r="A16" s="278" t="s">
        <v>10</v>
      </c>
      <c r="B16" s="279"/>
      <c r="C16" s="278" t="str">
        <f>D8</f>
        <v>Número de trabajadores con evaluación de condiciones de salud y de trabajo</v>
      </c>
      <c r="D16" s="279"/>
      <c r="E16" s="278" t="str">
        <f>D9</f>
        <v>Número total de trabajadores</v>
      </c>
      <c r="F16" s="279"/>
      <c r="G16" s="280" t="s">
        <v>11</v>
      </c>
      <c r="H16" s="281"/>
      <c r="I16" s="280" t="s">
        <v>12</v>
      </c>
      <c r="J16" s="281"/>
      <c r="K16" s="270"/>
      <c r="L16" s="271"/>
      <c r="M16" s="271"/>
      <c r="N16" s="271"/>
      <c r="O16" s="271"/>
      <c r="P16" s="271"/>
      <c r="Q16" s="271"/>
      <c r="R16" s="271"/>
      <c r="S16" s="271"/>
      <c r="T16" s="272"/>
    </row>
    <row r="17" spans="1:20" ht="27.75" customHeight="1" thickTop="1" thickBot="1" x14ac:dyDescent="0.25">
      <c r="A17" s="255">
        <v>2017</v>
      </c>
      <c r="B17" s="256"/>
      <c r="C17" s="276">
        <v>32</v>
      </c>
      <c r="D17" s="277"/>
      <c r="E17" s="276">
        <v>32</v>
      </c>
      <c r="F17" s="277"/>
      <c r="G17" s="259">
        <f>C17/E17</f>
        <v>1</v>
      </c>
      <c r="H17" s="260"/>
      <c r="I17" s="261">
        <v>1</v>
      </c>
      <c r="J17" s="262"/>
      <c r="K17" s="271"/>
      <c r="L17" s="271"/>
      <c r="M17" s="271"/>
      <c r="N17" s="271"/>
      <c r="O17" s="271"/>
      <c r="P17" s="271"/>
      <c r="Q17" s="271"/>
      <c r="R17" s="271"/>
      <c r="S17" s="271"/>
      <c r="T17" s="272"/>
    </row>
    <row r="18" spans="1:20" ht="27.75" customHeight="1" thickTop="1" thickBot="1" x14ac:dyDescent="0.25">
      <c r="A18" s="255">
        <v>2018</v>
      </c>
      <c r="B18" s="256"/>
      <c r="C18" s="276">
        <v>42</v>
      </c>
      <c r="D18" s="277"/>
      <c r="E18" s="276">
        <v>42</v>
      </c>
      <c r="F18" s="277"/>
      <c r="G18" s="259">
        <f>C18/E18</f>
        <v>1</v>
      </c>
      <c r="H18" s="260"/>
      <c r="I18" s="261">
        <v>1</v>
      </c>
      <c r="J18" s="262"/>
      <c r="K18" s="271"/>
      <c r="L18" s="271"/>
      <c r="M18" s="271"/>
      <c r="N18" s="271"/>
      <c r="O18" s="271"/>
      <c r="P18" s="271"/>
      <c r="Q18" s="271"/>
      <c r="R18" s="271"/>
      <c r="S18" s="271"/>
      <c r="T18" s="272"/>
    </row>
    <row r="19" spans="1:20" ht="27.75" customHeight="1" thickTop="1" thickBot="1" x14ac:dyDescent="0.25">
      <c r="A19" s="255">
        <v>2019</v>
      </c>
      <c r="B19" s="256"/>
      <c r="C19" s="257">
        <v>58</v>
      </c>
      <c r="D19" s="258"/>
      <c r="E19" s="255">
        <v>58</v>
      </c>
      <c r="F19" s="256"/>
      <c r="G19" s="259">
        <f t="shared" ref="G19:G22" si="0">C19/E19</f>
        <v>1</v>
      </c>
      <c r="H19" s="260"/>
      <c r="I19" s="261">
        <v>1</v>
      </c>
      <c r="J19" s="262"/>
      <c r="K19" s="271"/>
      <c r="L19" s="271"/>
      <c r="M19" s="271"/>
      <c r="N19" s="271"/>
      <c r="O19" s="271"/>
      <c r="P19" s="271"/>
      <c r="Q19" s="271"/>
      <c r="R19" s="271"/>
      <c r="S19" s="271"/>
      <c r="T19" s="272"/>
    </row>
    <row r="20" spans="1:20" ht="27.75" customHeight="1" thickTop="1" thickBot="1" x14ac:dyDescent="0.25">
      <c r="A20" s="255">
        <v>2020</v>
      </c>
      <c r="B20" s="256"/>
      <c r="C20" s="257"/>
      <c r="D20" s="258"/>
      <c r="E20" s="255"/>
      <c r="F20" s="256"/>
      <c r="G20" s="259" t="e">
        <f t="shared" si="0"/>
        <v>#DIV/0!</v>
      </c>
      <c r="H20" s="260"/>
      <c r="I20" s="261">
        <v>1</v>
      </c>
      <c r="J20" s="262"/>
      <c r="K20" s="271"/>
      <c r="L20" s="271"/>
      <c r="M20" s="271"/>
      <c r="N20" s="271"/>
      <c r="O20" s="271"/>
      <c r="P20" s="271"/>
      <c r="Q20" s="271"/>
      <c r="R20" s="271"/>
      <c r="S20" s="271"/>
      <c r="T20" s="272"/>
    </row>
    <row r="21" spans="1:20" ht="27.75" customHeight="1" thickTop="1" thickBot="1" x14ac:dyDescent="0.25">
      <c r="A21" s="255">
        <v>2021</v>
      </c>
      <c r="B21" s="256"/>
      <c r="C21" s="257"/>
      <c r="D21" s="258"/>
      <c r="E21" s="255"/>
      <c r="F21" s="256"/>
      <c r="G21" s="259" t="e">
        <f t="shared" si="0"/>
        <v>#DIV/0!</v>
      </c>
      <c r="H21" s="260"/>
      <c r="I21" s="261">
        <v>1</v>
      </c>
      <c r="J21" s="262"/>
      <c r="K21" s="271"/>
      <c r="L21" s="271"/>
      <c r="M21" s="271"/>
      <c r="N21" s="271"/>
      <c r="O21" s="271"/>
      <c r="P21" s="271"/>
      <c r="Q21" s="271"/>
      <c r="R21" s="271"/>
      <c r="S21" s="271"/>
      <c r="T21" s="272"/>
    </row>
    <row r="22" spans="1:20" ht="27.75" customHeight="1" thickTop="1" thickBot="1" x14ac:dyDescent="0.25">
      <c r="A22" s="255">
        <v>2022</v>
      </c>
      <c r="B22" s="256"/>
      <c r="C22" s="355"/>
      <c r="D22" s="356"/>
      <c r="E22" s="255"/>
      <c r="F22" s="256"/>
      <c r="G22" s="357" t="e">
        <f t="shared" si="0"/>
        <v>#DIV/0!</v>
      </c>
      <c r="H22" s="358"/>
      <c r="I22" s="261">
        <v>1</v>
      </c>
      <c r="J22" s="262"/>
      <c r="K22" s="271"/>
      <c r="L22" s="271"/>
      <c r="M22" s="271"/>
      <c r="N22" s="271"/>
      <c r="O22" s="271"/>
      <c r="P22" s="271"/>
      <c r="Q22" s="271"/>
      <c r="R22" s="271"/>
      <c r="S22" s="271"/>
      <c r="T22" s="272"/>
    </row>
    <row r="23" spans="1:20" ht="21.75" thickTop="1" thickBot="1" x14ac:dyDescent="0.35">
      <c r="A23" s="263"/>
      <c r="B23" s="264"/>
      <c r="C23" s="264"/>
      <c r="D23" s="264"/>
      <c r="E23" s="264"/>
      <c r="F23" s="264"/>
      <c r="G23" s="264"/>
      <c r="H23" s="264"/>
      <c r="I23" s="264"/>
      <c r="J23" s="265"/>
      <c r="K23" s="273"/>
      <c r="L23" s="274"/>
      <c r="M23" s="274"/>
      <c r="N23" s="274"/>
      <c r="O23" s="274"/>
      <c r="P23" s="274"/>
      <c r="Q23" s="274"/>
      <c r="R23" s="274"/>
      <c r="S23" s="274"/>
      <c r="T23" s="275"/>
    </row>
    <row r="24" spans="1:20" ht="15" thickTop="1" x14ac:dyDescent="0.2"/>
  </sheetData>
  <mergeCells count="65">
    <mergeCell ref="A1:C2"/>
    <mergeCell ref="A4:J4"/>
    <mergeCell ref="K4:T4"/>
    <mergeCell ref="A3:T3"/>
    <mergeCell ref="D1:P2"/>
    <mergeCell ref="Q1:T1"/>
    <mergeCell ref="Q2:T2"/>
    <mergeCell ref="A5:C5"/>
    <mergeCell ref="D5:J5"/>
    <mergeCell ref="A6:C7"/>
    <mergeCell ref="D6:J7"/>
    <mergeCell ref="A8:C9"/>
    <mergeCell ref="D8:H8"/>
    <mergeCell ref="D9:H9"/>
    <mergeCell ref="I8:J8"/>
    <mergeCell ref="I9:J9"/>
    <mergeCell ref="A10:C10"/>
    <mergeCell ref="D10:J10"/>
    <mergeCell ref="A11:C11"/>
    <mergeCell ref="D11:J11"/>
    <mergeCell ref="A12:C12"/>
    <mergeCell ref="D12:J12"/>
    <mergeCell ref="A13:C13"/>
    <mergeCell ref="D13:J13"/>
    <mergeCell ref="A15:J15"/>
    <mergeCell ref="K15:T15"/>
    <mergeCell ref="K13:T13"/>
    <mergeCell ref="A14:T14"/>
    <mergeCell ref="K16:T23"/>
    <mergeCell ref="A17:B17"/>
    <mergeCell ref="C17:D17"/>
    <mergeCell ref="E17:F17"/>
    <mergeCell ref="G17:H17"/>
    <mergeCell ref="I17:J17"/>
    <mergeCell ref="A18:B18"/>
    <mergeCell ref="C18:D18"/>
    <mergeCell ref="E18:F18"/>
    <mergeCell ref="G18:H18"/>
    <mergeCell ref="A16:B16"/>
    <mergeCell ref="C16:D16"/>
    <mergeCell ref="E16:F16"/>
    <mergeCell ref="G16:H16"/>
    <mergeCell ref="I16:J16"/>
    <mergeCell ref="I18:J18"/>
    <mergeCell ref="A19:B19"/>
    <mergeCell ref="C19:D19"/>
    <mergeCell ref="E19:F19"/>
    <mergeCell ref="G19:H19"/>
    <mergeCell ref="I19:J19"/>
    <mergeCell ref="A23:J23"/>
    <mergeCell ref="A20:B20"/>
    <mergeCell ref="C20:D20"/>
    <mergeCell ref="E20:F20"/>
    <mergeCell ref="G20:H20"/>
    <mergeCell ref="I20:J20"/>
    <mergeCell ref="A21:B21"/>
    <mergeCell ref="C21:D21"/>
    <mergeCell ref="E21:F21"/>
    <mergeCell ref="G21:H21"/>
    <mergeCell ref="I21:J21"/>
    <mergeCell ref="A22:B22"/>
    <mergeCell ref="C22:D22"/>
    <mergeCell ref="E22:F22"/>
    <mergeCell ref="G22:H22"/>
    <mergeCell ref="I22:J22"/>
  </mergeCells>
  <conditionalFormatting sqref="G17:H17">
    <cfRule type="cellIs" dxfId="222" priority="3" operator="lessThan">
      <formula>1</formula>
    </cfRule>
    <cfRule type="cellIs" dxfId="221" priority="4" operator="greaterThan">
      <formula>0.99</formula>
    </cfRule>
  </conditionalFormatting>
  <conditionalFormatting sqref="G18:H22">
    <cfRule type="cellIs" dxfId="220" priority="1" operator="lessThan">
      <formula>1</formula>
    </cfRule>
    <cfRule type="cellIs" dxfId="219" priority="2" operator="greaterThan">
      <formula>0.99</formula>
    </cfRule>
  </conditionalFormatting>
  <pageMargins left="0.25" right="0.25" top="0.75" bottom="0.75" header="0.3" footer="0.3"/>
  <pageSetup paperSize="9" orientation="portrait" horizontalDpi="0" verticalDpi="0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8" tint="-0.249977111117893"/>
  </sheetPr>
  <dimension ref="A1:T24"/>
  <sheetViews>
    <sheetView topLeftCell="G1" zoomScale="60" zoomScaleNormal="60" zoomScalePageLayoutView="75" workbookViewId="0">
      <selection activeCell="A14" sqref="A14:T14"/>
    </sheetView>
  </sheetViews>
  <sheetFormatPr baseColWidth="10" defaultRowHeight="14.25" x14ac:dyDescent="0.2"/>
  <cols>
    <col min="1" max="3" width="18.85546875" style="26" customWidth="1"/>
    <col min="4" max="4" width="17.7109375" style="26" customWidth="1"/>
    <col min="5" max="7" width="11.42578125" style="26"/>
    <col min="8" max="8" width="13.140625" style="26" customWidth="1"/>
    <col min="9" max="9" width="11.42578125" style="26"/>
    <col min="10" max="10" width="14.5703125" style="26" customWidth="1"/>
    <col min="11" max="11" width="5.42578125" style="26" customWidth="1"/>
    <col min="12" max="13" width="11.42578125" style="26"/>
    <col min="14" max="14" width="11.42578125" style="26" customWidth="1"/>
    <col min="15" max="15" width="11.140625" style="26" customWidth="1"/>
    <col min="16" max="16" width="11.42578125" style="26" customWidth="1"/>
    <col min="17" max="16384" width="11.42578125" style="26"/>
  </cols>
  <sheetData>
    <row r="1" spans="1:20" ht="48.95" customHeight="1" thickTop="1" thickBot="1" x14ac:dyDescent="0.25">
      <c r="A1" s="311"/>
      <c r="B1" s="311"/>
      <c r="C1" s="311"/>
      <c r="D1" s="242" t="s">
        <v>83</v>
      </c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4"/>
      <c r="Q1" s="338" t="s">
        <v>221</v>
      </c>
      <c r="R1" s="339"/>
      <c r="S1" s="339"/>
      <c r="T1" s="340"/>
    </row>
    <row r="2" spans="1:20" ht="48.95" customHeight="1" thickTop="1" thickBot="1" x14ac:dyDescent="0.25">
      <c r="A2" s="312"/>
      <c r="B2" s="312"/>
      <c r="C2" s="312"/>
      <c r="D2" s="245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7"/>
      <c r="Q2" s="325" t="s">
        <v>220</v>
      </c>
      <c r="R2" s="326"/>
      <c r="S2" s="326"/>
      <c r="T2" s="327"/>
    </row>
    <row r="3" spans="1:20" ht="15" customHeight="1" thickTop="1" thickBot="1" x14ac:dyDescent="0.25">
      <c r="A3" s="319"/>
      <c r="B3" s="320"/>
      <c r="C3" s="320"/>
      <c r="D3" s="320"/>
      <c r="E3" s="320"/>
      <c r="F3" s="320"/>
      <c r="G3" s="320"/>
      <c r="H3" s="320"/>
      <c r="I3" s="320"/>
      <c r="J3" s="320"/>
      <c r="K3" s="320"/>
      <c r="L3" s="320"/>
      <c r="M3" s="320"/>
      <c r="N3" s="320"/>
      <c r="O3" s="320"/>
      <c r="P3" s="320"/>
      <c r="Q3" s="320"/>
      <c r="R3" s="320"/>
      <c r="S3" s="320"/>
      <c r="T3" s="321"/>
    </row>
    <row r="4" spans="1:20" ht="30" customHeight="1" thickTop="1" thickBot="1" x14ac:dyDescent="0.25">
      <c r="A4" s="313" t="s">
        <v>1</v>
      </c>
      <c r="B4" s="314"/>
      <c r="C4" s="314"/>
      <c r="D4" s="314"/>
      <c r="E4" s="314"/>
      <c r="F4" s="314"/>
      <c r="G4" s="314"/>
      <c r="H4" s="314"/>
      <c r="I4" s="314"/>
      <c r="J4" s="315"/>
      <c r="K4" s="316" t="s">
        <v>2</v>
      </c>
      <c r="L4" s="317"/>
      <c r="M4" s="317"/>
      <c r="N4" s="317"/>
      <c r="O4" s="317"/>
      <c r="P4" s="317"/>
      <c r="Q4" s="317"/>
      <c r="R4" s="317"/>
      <c r="S4" s="317"/>
      <c r="T4" s="318"/>
    </row>
    <row r="5" spans="1:20" ht="50.1" customHeight="1" thickTop="1" thickBot="1" x14ac:dyDescent="0.25">
      <c r="A5" s="213" t="s">
        <v>30</v>
      </c>
      <c r="B5" s="214"/>
      <c r="C5" s="223"/>
      <c r="D5" s="284" t="s">
        <v>132</v>
      </c>
      <c r="E5" s="285"/>
      <c r="F5" s="285"/>
      <c r="G5" s="285"/>
      <c r="H5" s="285"/>
      <c r="I5" s="285"/>
      <c r="J5" s="286"/>
      <c r="K5" s="27"/>
      <c r="L5" s="28"/>
      <c r="M5" s="28"/>
      <c r="N5" s="28"/>
      <c r="O5" s="28"/>
      <c r="P5" s="28"/>
      <c r="Q5" s="28"/>
      <c r="R5" s="28"/>
      <c r="S5" s="28"/>
      <c r="T5" s="29"/>
    </row>
    <row r="6" spans="1:20" ht="15.75" customHeight="1" thickTop="1" x14ac:dyDescent="0.2">
      <c r="A6" s="224" t="s">
        <v>77</v>
      </c>
      <c r="B6" s="225"/>
      <c r="C6" s="226"/>
      <c r="D6" s="305" t="s">
        <v>3</v>
      </c>
      <c r="E6" s="306"/>
      <c r="F6" s="306"/>
      <c r="G6" s="306"/>
      <c r="H6" s="306"/>
      <c r="I6" s="306"/>
      <c r="J6" s="307"/>
      <c r="K6" s="27"/>
      <c r="L6" s="28"/>
      <c r="M6" s="28"/>
      <c r="N6" s="28"/>
      <c r="O6" s="28"/>
      <c r="P6" s="28"/>
      <c r="Q6" s="28"/>
      <c r="R6" s="28"/>
      <c r="S6" s="28"/>
      <c r="T6" s="29"/>
    </row>
    <row r="7" spans="1:20" ht="15.75" customHeight="1" thickBot="1" x14ac:dyDescent="0.25">
      <c r="A7" s="227"/>
      <c r="B7" s="228"/>
      <c r="C7" s="229"/>
      <c r="D7" s="308"/>
      <c r="E7" s="309"/>
      <c r="F7" s="309"/>
      <c r="G7" s="309"/>
      <c r="H7" s="309"/>
      <c r="I7" s="309"/>
      <c r="J7" s="310"/>
      <c r="K7" s="27"/>
      <c r="L7" s="28"/>
      <c r="M7" s="28"/>
      <c r="N7" s="28"/>
      <c r="O7" s="28"/>
      <c r="P7" s="28"/>
      <c r="Q7" s="28"/>
      <c r="R7" s="28"/>
      <c r="S7" s="28"/>
      <c r="T7" s="29"/>
    </row>
    <row r="8" spans="1:20" ht="42.95" customHeight="1" thickTop="1" x14ac:dyDescent="0.3">
      <c r="A8" s="224" t="s">
        <v>73</v>
      </c>
      <c r="B8" s="225"/>
      <c r="C8" s="226"/>
      <c r="D8" s="348" t="s">
        <v>160</v>
      </c>
      <c r="E8" s="349"/>
      <c r="F8" s="349"/>
      <c r="G8" s="349"/>
      <c r="H8" s="349"/>
      <c r="I8" s="349"/>
      <c r="J8" s="15" t="s">
        <v>80</v>
      </c>
      <c r="K8" s="27"/>
      <c r="L8" s="28"/>
      <c r="M8" s="28"/>
      <c r="N8" s="28"/>
      <c r="O8" s="28"/>
      <c r="P8" s="28"/>
      <c r="Q8" s="28"/>
      <c r="R8" s="28"/>
      <c r="S8" s="28"/>
      <c r="T8" s="29"/>
    </row>
    <row r="9" spans="1:20" ht="42.95" customHeight="1" thickBot="1" x14ac:dyDescent="0.25">
      <c r="A9" s="227"/>
      <c r="B9" s="228"/>
      <c r="C9" s="229"/>
      <c r="D9" s="330" t="s">
        <v>161</v>
      </c>
      <c r="E9" s="331"/>
      <c r="F9" s="331"/>
      <c r="G9" s="331"/>
      <c r="H9" s="331"/>
      <c r="I9" s="331"/>
      <c r="J9" s="59"/>
      <c r="K9" s="27"/>
      <c r="L9" s="28"/>
      <c r="M9" s="28"/>
      <c r="N9" s="28"/>
      <c r="O9" s="28"/>
      <c r="P9" s="28"/>
      <c r="Q9" s="28"/>
      <c r="R9" s="28"/>
      <c r="S9" s="28"/>
      <c r="T9" s="29"/>
    </row>
    <row r="10" spans="1:20" ht="30" customHeight="1" thickTop="1" thickBot="1" x14ac:dyDescent="0.25">
      <c r="A10" s="213" t="s">
        <v>71</v>
      </c>
      <c r="B10" s="214"/>
      <c r="C10" s="215"/>
      <c r="D10" s="299" t="s">
        <v>26</v>
      </c>
      <c r="E10" s="300"/>
      <c r="F10" s="300"/>
      <c r="G10" s="300"/>
      <c r="H10" s="300"/>
      <c r="I10" s="300"/>
      <c r="J10" s="301"/>
      <c r="K10" s="27"/>
      <c r="L10" s="28"/>
      <c r="M10" s="28"/>
      <c r="N10" s="28"/>
      <c r="O10" s="28"/>
      <c r="P10" s="28"/>
      <c r="Q10" s="28"/>
      <c r="R10" s="28"/>
      <c r="S10" s="28"/>
      <c r="T10" s="29"/>
    </row>
    <row r="11" spans="1:20" ht="84.95" customHeight="1" thickTop="1" thickBot="1" x14ac:dyDescent="0.25">
      <c r="A11" s="217" t="s">
        <v>28</v>
      </c>
      <c r="B11" s="218"/>
      <c r="C11" s="219"/>
      <c r="D11" s="359" t="s">
        <v>114</v>
      </c>
      <c r="E11" s="360"/>
      <c r="F11" s="360"/>
      <c r="G11" s="360"/>
      <c r="H11" s="360"/>
      <c r="I11" s="360"/>
      <c r="J11" s="361"/>
      <c r="K11" s="27"/>
      <c r="L11" s="28"/>
      <c r="M11" s="28"/>
      <c r="N11" s="28"/>
      <c r="O11" s="28"/>
      <c r="P11" s="28"/>
      <c r="Q11" s="28"/>
      <c r="R11" s="28"/>
      <c r="S11" s="28"/>
      <c r="T11" s="29"/>
    </row>
    <row r="12" spans="1:20" ht="30" customHeight="1" thickTop="1" thickBot="1" x14ac:dyDescent="0.25">
      <c r="A12" s="220" t="s">
        <v>76</v>
      </c>
      <c r="B12" s="221"/>
      <c r="C12" s="222"/>
      <c r="D12" s="302" t="s">
        <v>78</v>
      </c>
      <c r="E12" s="303"/>
      <c r="F12" s="303"/>
      <c r="G12" s="303"/>
      <c r="H12" s="303"/>
      <c r="I12" s="303"/>
      <c r="J12" s="304"/>
      <c r="K12" s="30"/>
      <c r="L12" s="31"/>
      <c r="M12" s="31"/>
      <c r="N12" s="31"/>
      <c r="O12" s="31"/>
      <c r="P12" s="31"/>
      <c r="Q12" s="31"/>
      <c r="R12" s="31"/>
      <c r="S12" s="31"/>
      <c r="T12" s="32"/>
    </row>
    <row r="13" spans="1:20" ht="50.1" customHeight="1" thickTop="1" thickBot="1" x14ac:dyDescent="0.25">
      <c r="A13" s="231" t="s">
        <v>74</v>
      </c>
      <c r="B13" s="232"/>
      <c r="C13" s="233"/>
      <c r="D13" s="302" t="s">
        <v>91</v>
      </c>
      <c r="E13" s="303"/>
      <c r="F13" s="303"/>
      <c r="G13" s="303"/>
      <c r="H13" s="303"/>
      <c r="I13" s="303"/>
      <c r="J13" s="304"/>
      <c r="K13" s="296"/>
      <c r="L13" s="297"/>
      <c r="M13" s="297"/>
      <c r="N13" s="297"/>
      <c r="O13" s="297"/>
      <c r="P13" s="297"/>
      <c r="Q13" s="297"/>
      <c r="R13" s="297"/>
      <c r="S13" s="297"/>
      <c r="T13" s="298"/>
    </row>
    <row r="14" spans="1:20" ht="15.75" thickTop="1" thickBot="1" x14ac:dyDescent="0.25">
      <c r="A14" s="293"/>
      <c r="B14" s="294"/>
      <c r="C14" s="294"/>
      <c r="D14" s="294"/>
      <c r="E14" s="294"/>
      <c r="F14" s="294"/>
      <c r="G14" s="294"/>
      <c r="H14" s="294"/>
      <c r="I14" s="294"/>
      <c r="J14" s="294"/>
      <c r="K14" s="294"/>
      <c r="L14" s="294"/>
      <c r="M14" s="294"/>
      <c r="N14" s="294"/>
      <c r="O14" s="294"/>
      <c r="P14" s="294"/>
      <c r="Q14" s="294"/>
      <c r="R14" s="294"/>
      <c r="S14" s="294"/>
      <c r="T14" s="295"/>
    </row>
    <row r="15" spans="1:20" ht="30" customHeight="1" thickTop="1" thickBot="1" x14ac:dyDescent="0.25">
      <c r="A15" s="287" t="s">
        <v>8</v>
      </c>
      <c r="B15" s="288"/>
      <c r="C15" s="288"/>
      <c r="D15" s="288"/>
      <c r="E15" s="288"/>
      <c r="F15" s="288"/>
      <c r="G15" s="288"/>
      <c r="H15" s="288"/>
      <c r="I15" s="288"/>
      <c r="J15" s="289"/>
      <c r="K15" s="290" t="s">
        <v>27</v>
      </c>
      <c r="L15" s="291"/>
      <c r="M15" s="291"/>
      <c r="N15" s="291"/>
      <c r="O15" s="291"/>
      <c r="P15" s="291"/>
      <c r="Q15" s="291"/>
      <c r="R15" s="291"/>
      <c r="S15" s="291"/>
      <c r="T15" s="292"/>
    </row>
    <row r="16" spans="1:20" ht="135.94999999999999" customHeight="1" thickTop="1" thickBot="1" x14ac:dyDescent="0.25">
      <c r="A16" s="278" t="s">
        <v>10</v>
      </c>
      <c r="B16" s="279"/>
      <c r="C16" s="278" t="str">
        <f>D8</f>
        <v>Nº de AP, AC y de Mejora ejecutadas</v>
      </c>
      <c r="D16" s="279"/>
      <c r="E16" s="278" t="str">
        <f>D9</f>
        <v>N° total de AP, AC Y de Mejora establecidas</v>
      </c>
      <c r="F16" s="279"/>
      <c r="G16" s="280" t="s">
        <v>11</v>
      </c>
      <c r="H16" s="281"/>
      <c r="I16" s="280" t="s">
        <v>12</v>
      </c>
      <c r="J16" s="281"/>
      <c r="K16" s="270"/>
      <c r="L16" s="271"/>
      <c r="M16" s="271"/>
      <c r="N16" s="271"/>
      <c r="O16" s="271"/>
      <c r="P16" s="271"/>
      <c r="Q16" s="271"/>
      <c r="R16" s="271"/>
      <c r="S16" s="271"/>
      <c r="T16" s="272"/>
    </row>
    <row r="17" spans="1:20" ht="27.75" customHeight="1" thickTop="1" thickBot="1" x14ac:dyDescent="0.25">
      <c r="A17" s="255">
        <v>2018</v>
      </c>
      <c r="B17" s="256"/>
      <c r="C17" s="350">
        <v>6</v>
      </c>
      <c r="D17" s="351"/>
      <c r="E17" s="350">
        <v>16</v>
      </c>
      <c r="F17" s="351"/>
      <c r="G17" s="259">
        <f>C17/E17</f>
        <v>0.375</v>
      </c>
      <c r="H17" s="260"/>
      <c r="I17" s="261">
        <f>IF(E17=0,0.8,IF(E17&gt;0,0.8))</f>
        <v>0.8</v>
      </c>
      <c r="J17" s="262"/>
      <c r="K17" s="271"/>
      <c r="L17" s="271"/>
      <c r="M17" s="271"/>
      <c r="N17" s="271"/>
      <c r="O17" s="271"/>
      <c r="P17" s="271"/>
      <c r="Q17" s="271"/>
      <c r="R17" s="271"/>
      <c r="S17" s="271"/>
      <c r="T17" s="272"/>
    </row>
    <row r="18" spans="1:20" ht="27.75" customHeight="1" thickTop="1" thickBot="1" x14ac:dyDescent="0.25">
      <c r="A18" s="255">
        <v>2019</v>
      </c>
      <c r="B18" s="256"/>
      <c r="C18" s="276">
        <v>10</v>
      </c>
      <c r="D18" s="277"/>
      <c r="E18" s="276">
        <v>16</v>
      </c>
      <c r="F18" s="277"/>
      <c r="G18" s="259">
        <f t="shared" ref="G18:G22" si="0">C18/E18</f>
        <v>0.625</v>
      </c>
      <c r="H18" s="260"/>
      <c r="I18" s="261">
        <v>0.85</v>
      </c>
      <c r="J18" s="262"/>
      <c r="K18" s="271"/>
      <c r="L18" s="271"/>
      <c r="M18" s="271"/>
      <c r="N18" s="271"/>
      <c r="O18" s="271"/>
      <c r="P18" s="271"/>
      <c r="Q18" s="271"/>
      <c r="R18" s="271"/>
      <c r="S18" s="271"/>
      <c r="T18" s="272"/>
    </row>
    <row r="19" spans="1:20" ht="27.75" customHeight="1" thickTop="1" thickBot="1" x14ac:dyDescent="0.25">
      <c r="A19" s="255">
        <v>2020</v>
      </c>
      <c r="B19" s="256"/>
      <c r="C19" s="257"/>
      <c r="D19" s="258"/>
      <c r="E19" s="255"/>
      <c r="F19" s="256"/>
      <c r="G19" s="259" t="e">
        <f t="shared" si="0"/>
        <v>#DIV/0!</v>
      </c>
      <c r="H19" s="260"/>
      <c r="I19" s="261">
        <v>0.9</v>
      </c>
      <c r="J19" s="262"/>
      <c r="K19" s="271"/>
      <c r="L19" s="271"/>
      <c r="M19" s="271"/>
      <c r="N19" s="271"/>
      <c r="O19" s="271"/>
      <c r="P19" s="271"/>
      <c r="Q19" s="271"/>
      <c r="R19" s="271"/>
      <c r="S19" s="271"/>
      <c r="T19" s="272"/>
    </row>
    <row r="20" spans="1:20" ht="27.75" customHeight="1" thickTop="1" thickBot="1" x14ac:dyDescent="0.25">
      <c r="A20" s="255">
        <v>2021</v>
      </c>
      <c r="B20" s="256"/>
      <c r="C20" s="257"/>
      <c r="D20" s="258"/>
      <c r="E20" s="255"/>
      <c r="F20" s="256"/>
      <c r="G20" s="259" t="e">
        <f t="shared" si="0"/>
        <v>#DIV/0!</v>
      </c>
      <c r="H20" s="260"/>
      <c r="I20" s="261">
        <v>0.95</v>
      </c>
      <c r="J20" s="262"/>
      <c r="K20" s="271"/>
      <c r="L20" s="271"/>
      <c r="M20" s="271"/>
      <c r="N20" s="271"/>
      <c r="O20" s="271"/>
      <c r="P20" s="271"/>
      <c r="Q20" s="271"/>
      <c r="R20" s="271"/>
      <c r="S20" s="271"/>
      <c r="T20" s="272"/>
    </row>
    <row r="21" spans="1:20" ht="27.75" customHeight="1" thickTop="1" thickBot="1" x14ac:dyDescent="0.25">
      <c r="A21" s="255">
        <v>2022</v>
      </c>
      <c r="B21" s="256"/>
      <c r="C21" s="257"/>
      <c r="D21" s="258"/>
      <c r="E21" s="255"/>
      <c r="F21" s="256"/>
      <c r="G21" s="259" t="e">
        <f t="shared" si="0"/>
        <v>#DIV/0!</v>
      </c>
      <c r="H21" s="260"/>
      <c r="I21" s="261">
        <v>1</v>
      </c>
      <c r="J21" s="262"/>
      <c r="K21" s="271"/>
      <c r="L21" s="271"/>
      <c r="M21" s="271"/>
      <c r="N21" s="271"/>
      <c r="O21" s="271"/>
      <c r="P21" s="271"/>
      <c r="Q21" s="271"/>
      <c r="R21" s="271"/>
      <c r="S21" s="271"/>
      <c r="T21" s="272"/>
    </row>
    <row r="22" spans="1:20" ht="27.75" customHeight="1" thickTop="1" thickBot="1" x14ac:dyDescent="0.25">
      <c r="A22" s="255">
        <v>2023</v>
      </c>
      <c r="B22" s="256"/>
      <c r="C22" s="257"/>
      <c r="D22" s="258"/>
      <c r="E22" s="255"/>
      <c r="F22" s="256"/>
      <c r="G22" s="259" t="e">
        <f t="shared" si="0"/>
        <v>#DIV/0!</v>
      </c>
      <c r="H22" s="260"/>
      <c r="I22" s="261">
        <v>1</v>
      </c>
      <c r="J22" s="262"/>
      <c r="K22" s="271"/>
      <c r="L22" s="271"/>
      <c r="M22" s="271"/>
      <c r="N22" s="271"/>
      <c r="O22" s="271"/>
      <c r="P22" s="271"/>
      <c r="Q22" s="271"/>
      <c r="R22" s="271"/>
      <c r="S22" s="271"/>
      <c r="T22" s="272"/>
    </row>
    <row r="23" spans="1:20" ht="21.75" thickTop="1" thickBot="1" x14ac:dyDescent="0.35">
      <c r="A23" s="263"/>
      <c r="B23" s="264"/>
      <c r="C23" s="264"/>
      <c r="D23" s="264"/>
      <c r="E23" s="264"/>
      <c r="F23" s="264"/>
      <c r="G23" s="264"/>
      <c r="H23" s="264"/>
      <c r="I23" s="264"/>
      <c r="J23" s="265"/>
      <c r="K23" s="273"/>
      <c r="L23" s="274"/>
      <c r="M23" s="274"/>
      <c r="N23" s="274"/>
      <c r="O23" s="274"/>
      <c r="P23" s="274"/>
      <c r="Q23" s="274"/>
      <c r="R23" s="274"/>
      <c r="S23" s="274"/>
      <c r="T23" s="275"/>
    </row>
    <row r="24" spans="1:20" ht="15" thickTop="1" x14ac:dyDescent="0.2"/>
  </sheetData>
  <mergeCells count="63">
    <mergeCell ref="A1:C2"/>
    <mergeCell ref="A4:J4"/>
    <mergeCell ref="K4:T4"/>
    <mergeCell ref="A3:T3"/>
    <mergeCell ref="D1:P2"/>
    <mergeCell ref="Q1:T1"/>
    <mergeCell ref="Q2:T2"/>
    <mergeCell ref="A5:C5"/>
    <mergeCell ref="D5:J5"/>
    <mergeCell ref="A6:C7"/>
    <mergeCell ref="D6:J7"/>
    <mergeCell ref="A8:C9"/>
    <mergeCell ref="D8:I8"/>
    <mergeCell ref="D9:I9"/>
    <mergeCell ref="A10:C10"/>
    <mergeCell ref="D10:J10"/>
    <mergeCell ref="A11:C11"/>
    <mergeCell ref="D11:J11"/>
    <mergeCell ref="A12:C12"/>
    <mergeCell ref="D12:J12"/>
    <mergeCell ref="A13:C13"/>
    <mergeCell ref="D13:J13"/>
    <mergeCell ref="A15:J15"/>
    <mergeCell ref="K15:T15"/>
    <mergeCell ref="A14:T14"/>
    <mergeCell ref="K13:T13"/>
    <mergeCell ref="K16:T23"/>
    <mergeCell ref="A17:B17"/>
    <mergeCell ref="C17:D17"/>
    <mergeCell ref="E17:F17"/>
    <mergeCell ref="G17:H17"/>
    <mergeCell ref="I17:J17"/>
    <mergeCell ref="A18:B18"/>
    <mergeCell ref="C18:D18"/>
    <mergeCell ref="E18:F18"/>
    <mergeCell ref="G18:H18"/>
    <mergeCell ref="A16:B16"/>
    <mergeCell ref="C16:D16"/>
    <mergeCell ref="E16:F16"/>
    <mergeCell ref="G16:H16"/>
    <mergeCell ref="I16:J16"/>
    <mergeCell ref="I18:J18"/>
    <mergeCell ref="A19:B19"/>
    <mergeCell ref="C19:D19"/>
    <mergeCell ref="E19:F19"/>
    <mergeCell ref="G19:H19"/>
    <mergeCell ref="I19:J19"/>
    <mergeCell ref="A23:J23"/>
    <mergeCell ref="A20:B20"/>
    <mergeCell ref="C20:D20"/>
    <mergeCell ref="E20:F20"/>
    <mergeCell ref="G20:H20"/>
    <mergeCell ref="I20:J20"/>
    <mergeCell ref="A21:B21"/>
    <mergeCell ref="C21:D21"/>
    <mergeCell ref="E21:F21"/>
    <mergeCell ref="G21:H21"/>
    <mergeCell ref="I21:J21"/>
    <mergeCell ref="A22:B22"/>
    <mergeCell ref="C22:D22"/>
    <mergeCell ref="E22:F22"/>
    <mergeCell ref="G22:H22"/>
    <mergeCell ref="I22:J22"/>
  </mergeCells>
  <conditionalFormatting sqref="G17:H17">
    <cfRule type="cellIs" dxfId="218" priority="11" operator="lessThan">
      <formula>0.8</formula>
    </cfRule>
    <cfRule type="cellIs" dxfId="217" priority="12" operator="greaterThan">
      <formula>0.79</formula>
    </cfRule>
  </conditionalFormatting>
  <conditionalFormatting sqref="G18:H18">
    <cfRule type="cellIs" dxfId="216" priority="9" operator="lessThan">
      <formula>0.85</formula>
    </cfRule>
    <cfRule type="cellIs" dxfId="215" priority="10" operator="greaterThan">
      <formula>0.84</formula>
    </cfRule>
  </conditionalFormatting>
  <conditionalFormatting sqref="G19:H19">
    <cfRule type="cellIs" dxfId="214" priority="7" operator="lessThan">
      <formula>0.9</formula>
    </cfRule>
    <cfRule type="cellIs" dxfId="213" priority="8" operator="greaterThan">
      <formula>0.89</formula>
    </cfRule>
  </conditionalFormatting>
  <conditionalFormatting sqref="G20:H20">
    <cfRule type="cellIs" dxfId="212" priority="5" operator="lessThan">
      <formula>0.95</formula>
    </cfRule>
    <cfRule type="cellIs" dxfId="211" priority="6" operator="greaterThan">
      <formula>0.94</formula>
    </cfRule>
  </conditionalFormatting>
  <conditionalFormatting sqref="G21:H21">
    <cfRule type="cellIs" dxfId="210" priority="3" operator="lessThan">
      <formula>1</formula>
    </cfRule>
    <cfRule type="cellIs" dxfId="209" priority="4" operator="greaterThan">
      <formula>0.99</formula>
    </cfRule>
  </conditionalFormatting>
  <conditionalFormatting sqref="G22:H22">
    <cfRule type="cellIs" dxfId="208" priority="1" operator="lessThan">
      <formula>1</formula>
    </cfRule>
    <cfRule type="cellIs" dxfId="207" priority="2" operator="greaterThan">
      <formula>0.99</formula>
    </cfRule>
  </conditionalFormatting>
  <pageMargins left="0.25" right="0.25" top="0.75" bottom="0.75" header="0.3" footer="0.3"/>
  <pageSetup paperSize="9"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28</vt:i4>
      </vt:variant>
    </vt:vector>
  </HeadingPairs>
  <TitlesOfParts>
    <vt:vector size="28" baseType="lpstr">
      <vt:lpstr>      VER   EJEMPLO    </vt:lpstr>
      <vt:lpstr>Cumplimiento Estructura SG-SST</vt:lpstr>
      <vt:lpstr>Cumplimiento Ind Estruc SG-SST</vt:lpstr>
      <vt:lpstr>Autoevaluación SG-SST</vt:lpstr>
      <vt:lpstr>Ejecución Plan de Trabajo</vt:lpstr>
      <vt:lpstr>Ejecución Plan de Capacitación</vt:lpstr>
      <vt:lpstr>Intervención Peligros y Riesgos</vt:lpstr>
      <vt:lpstr>Evaluación Condiciones de Salud</vt:lpstr>
      <vt:lpstr>Ejecución de AP,AC y de Mejora</vt:lpstr>
      <vt:lpstr>PVE Acordes a Condiciones Salud</vt:lpstr>
      <vt:lpstr>Investigación Incidentes,AT,EL</vt:lpstr>
      <vt:lpstr>Simulacros</vt:lpstr>
      <vt:lpstr>Conservación de Documentos</vt:lpstr>
      <vt:lpstr>Cumplimiento Legal</vt:lpstr>
      <vt:lpstr>Cumplimiento Objetivos</vt:lpstr>
      <vt:lpstr>Cumplimiento Plan de Trabajo</vt:lpstr>
      <vt:lpstr>Evaluación NO Conformidades PT</vt:lpstr>
      <vt:lpstr>Evaluación Acciones CO,PR,ME</vt:lpstr>
      <vt:lpstr>Cumplimiento de los PVE</vt:lpstr>
      <vt:lpstr>Análisis de Estadísticas</vt:lpstr>
      <vt:lpstr>Análisis de Resultados CT a PG</vt:lpstr>
      <vt:lpstr>Cumplimiento de Mediciones AO</vt:lpstr>
      <vt:lpstr>SEVERIDAD</vt:lpstr>
      <vt:lpstr>FRECUENCIA</vt:lpstr>
      <vt:lpstr>MORTALIDAD</vt:lpstr>
      <vt:lpstr>PREVALENCIA</vt:lpstr>
      <vt:lpstr>INCIDENCIA</vt:lpstr>
      <vt:lpstr>AUSENTISMO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CRISTIAN FERNANDO</dc:creator>
  <cp:lastModifiedBy>Soly M. Moreno Sierra</cp:lastModifiedBy>
  <cp:lastPrinted>2018-04-20T15:29:19Z</cp:lastPrinted>
  <dcterms:created xsi:type="dcterms:W3CDTF">2014-09-09T17:01:43Z</dcterms:created>
  <dcterms:modified xsi:type="dcterms:W3CDTF">2022-03-15T17:44:30Z</dcterms:modified>
</cp:coreProperties>
</file>