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D:\LAURA RUEDA\CONTROL INTERNO\SEGUIMIENTO MAPA DE RIESGOS\2025\"/>
    </mc:Choice>
  </mc:AlternateContent>
  <xr:revisionPtr revIDLastSave="0" documentId="8_{1A3F397B-58F2-4D56-BFFA-0B671D9D2363}" xr6:coauthVersionLast="47" xr6:coauthVersionMax="47" xr10:uidLastSave="{00000000-0000-0000-0000-000000000000}"/>
  <bookViews>
    <workbookView xWindow="-120" yWindow="-120" windowWidth="29040" windowHeight="15720" xr2:uid="{822AB4AC-FCFB-CD44-A256-358FCA328DFA}"/>
  </bookViews>
  <sheets>
    <sheet name="Mapa de Riesgos" sheetId="1" r:id="rId1"/>
    <sheet name="Tablas" sheetId="3" state="hidden" r:id="rId2"/>
    <sheet name="BD" sheetId="6" state="hidden" r:id="rId3"/>
    <sheet name="Procesos" sheetId="4" state="hidden" r:id="rId4"/>
  </sheets>
  <definedNames>
    <definedName name="_xlnm._FilterDatabase" localSheetId="0" hidden="1">'Mapa de Riesgos'!$S$6:$W$13</definedName>
    <definedName name="_xlnm.Print_Area" localSheetId="0">'Mapa de Riesgos'!$A$1:$AC$13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J45" i="1"/>
  <c r="I44" i="1"/>
  <c r="I45" i="1"/>
  <c r="G44" i="1"/>
  <c r="G45" i="1"/>
  <c r="AG45" i="1" s="1"/>
  <c r="W44" i="1"/>
  <c r="W45" i="1"/>
  <c r="U59" i="1"/>
  <c r="AI59" i="1" s="1"/>
  <c r="V59" i="1" s="1"/>
  <c r="R59" i="1"/>
  <c r="S59" i="1" s="1"/>
  <c r="AH59" i="1" s="1"/>
  <c r="T59" i="1" s="1"/>
  <c r="AJ59" i="1" s="1"/>
  <c r="I59" i="1"/>
  <c r="G59" i="1"/>
  <c r="U58" i="1"/>
  <c r="AI58" i="1" s="1"/>
  <c r="V58" i="1" s="1"/>
  <c r="R58" i="1"/>
  <c r="S58" i="1" s="1"/>
  <c r="AH58" i="1" s="1"/>
  <c r="T58" i="1" s="1"/>
  <c r="AJ58" i="1" s="1"/>
  <c r="I58" i="1"/>
  <c r="G58" i="1"/>
  <c r="U57" i="1"/>
  <c r="AI57" i="1" s="1"/>
  <c r="V57" i="1" s="1"/>
  <c r="R57" i="1"/>
  <c r="S57" i="1" s="1"/>
  <c r="AH57" i="1" s="1"/>
  <c r="T57" i="1" s="1"/>
  <c r="I57" i="1"/>
  <c r="G57" i="1"/>
  <c r="U56" i="1"/>
  <c r="AI56" i="1" s="1"/>
  <c r="V56" i="1" s="1"/>
  <c r="R56" i="1"/>
  <c r="S56" i="1" s="1"/>
  <c r="AH56" i="1" s="1"/>
  <c r="T56" i="1" s="1"/>
  <c r="AJ56" i="1" s="1"/>
  <c r="I56" i="1"/>
  <c r="G56" i="1"/>
  <c r="U55" i="1"/>
  <c r="AI55" i="1" s="1"/>
  <c r="V55" i="1" s="1"/>
  <c r="S55" i="1"/>
  <c r="AH55" i="1" s="1"/>
  <c r="T55" i="1" s="1"/>
  <c r="R55" i="1"/>
  <c r="I55" i="1"/>
  <c r="G55" i="1"/>
  <c r="U54" i="1"/>
  <c r="AI54" i="1" s="1"/>
  <c r="V54" i="1" s="1"/>
  <c r="R54" i="1"/>
  <c r="S54" i="1" s="1"/>
  <c r="AH54" i="1" s="1"/>
  <c r="T54" i="1" s="1"/>
  <c r="I54" i="1"/>
  <c r="AG54" i="1" s="1"/>
  <c r="G54" i="1"/>
  <c r="U53" i="1"/>
  <c r="AI53" i="1" s="1"/>
  <c r="V53" i="1" s="1"/>
  <c r="R53" i="1"/>
  <c r="S53" i="1" s="1"/>
  <c r="AH53" i="1" s="1"/>
  <c r="T53" i="1" s="1"/>
  <c r="I53" i="1"/>
  <c r="G53" i="1"/>
  <c r="AG53" i="1" s="1"/>
  <c r="U52" i="1"/>
  <c r="AI52" i="1" s="1"/>
  <c r="V52" i="1" s="1"/>
  <c r="S52" i="1"/>
  <c r="AH52" i="1" s="1"/>
  <c r="T52" i="1" s="1"/>
  <c r="AJ52" i="1" s="1"/>
  <c r="R52" i="1"/>
  <c r="I52" i="1"/>
  <c r="G52" i="1"/>
  <c r="AG52" i="1" s="1"/>
  <c r="U51" i="1"/>
  <c r="AI51" i="1" s="1"/>
  <c r="V51" i="1" s="1"/>
  <c r="R51" i="1"/>
  <c r="S51" i="1" s="1"/>
  <c r="AH51" i="1" s="1"/>
  <c r="T51" i="1" s="1"/>
  <c r="I51" i="1"/>
  <c r="G51" i="1"/>
  <c r="U50" i="1"/>
  <c r="AI50" i="1" s="1"/>
  <c r="V50" i="1" s="1"/>
  <c r="R50" i="1"/>
  <c r="S50" i="1" s="1"/>
  <c r="AH50" i="1" s="1"/>
  <c r="T50" i="1" s="1"/>
  <c r="I50" i="1"/>
  <c r="G50" i="1"/>
  <c r="AG50" i="1" s="1"/>
  <c r="AI49" i="1"/>
  <c r="V49" i="1" s="1"/>
  <c r="U49" i="1"/>
  <c r="R49" i="1"/>
  <c r="S49" i="1" s="1"/>
  <c r="AH49" i="1" s="1"/>
  <c r="T49" i="1" s="1"/>
  <c r="I49" i="1"/>
  <c r="G49" i="1"/>
  <c r="U48" i="1"/>
  <c r="AI48" i="1" s="1"/>
  <c r="V48" i="1" s="1"/>
  <c r="R48" i="1"/>
  <c r="S48" i="1" s="1"/>
  <c r="AH48" i="1" s="1"/>
  <c r="T48" i="1" s="1"/>
  <c r="AJ48" i="1" s="1"/>
  <c r="I48" i="1"/>
  <c r="G48" i="1"/>
  <c r="AG48" i="1" s="1"/>
  <c r="U47" i="1"/>
  <c r="AI47" i="1" s="1"/>
  <c r="V47" i="1" s="1"/>
  <c r="R47" i="1"/>
  <c r="S47" i="1" s="1"/>
  <c r="AH47" i="1" s="1"/>
  <c r="T47" i="1" s="1"/>
  <c r="I47" i="1"/>
  <c r="G47" i="1"/>
  <c r="U46" i="1"/>
  <c r="AI46" i="1" s="1"/>
  <c r="V46" i="1" s="1"/>
  <c r="R46" i="1"/>
  <c r="S46" i="1" s="1"/>
  <c r="AH46" i="1" s="1"/>
  <c r="T46" i="1" s="1"/>
  <c r="I46" i="1"/>
  <c r="G46" i="1"/>
  <c r="AG46" i="1" s="1"/>
  <c r="U45" i="1"/>
  <c r="AI45" i="1" s="1"/>
  <c r="V45" i="1" s="1"/>
  <c r="R45" i="1"/>
  <c r="S45" i="1" s="1"/>
  <c r="AH45" i="1" s="1"/>
  <c r="T45" i="1" s="1"/>
  <c r="AJ45" i="1" s="1"/>
  <c r="U44" i="1"/>
  <c r="AI44" i="1" s="1"/>
  <c r="V44" i="1" s="1"/>
  <c r="R44" i="1"/>
  <c r="S44" i="1" s="1"/>
  <c r="AH44" i="1" s="1"/>
  <c r="T44" i="1" s="1"/>
  <c r="AJ44" i="1" s="1"/>
  <c r="U43" i="1"/>
  <c r="AI43" i="1" s="1"/>
  <c r="V43" i="1" s="1"/>
  <c r="R43" i="1"/>
  <c r="S43" i="1" s="1"/>
  <c r="AH43" i="1" s="1"/>
  <c r="T43" i="1" s="1"/>
  <c r="AJ43" i="1" s="1"/>
  <c r="I43" i="1"/>
  <c r="G43" i="1"/>
  <c r="U42" i="1"/>
  <c r="AI42" i="1" s="1"/>
  <c r="V42" i="1" s="1"/>
  <c r="R42" i="1"/>
  <c r="S42" i="1" s="1"/>
  <c r="AH42" i="1" s="1"/>
  <c r="T42" i="1" s="1"/>
  <c r="I42" i="1"/>
  <c r="G42" i="1"/>
  <c r="U41" i="1"/>
  <c r="AI41" i="1" s="1"/>
  <c r="V41" i="1" s="1"/>
  <c r="R41" i="1"/>
  <c r="S41" i="1" s="1"/>
  <c r="AH41" i="1" s="1"/>
  <c r="T41" i="1" s="1"/>
  <c r="I41" i="1"/>
  <c r="G41" i="1"/>
  <c r="AG41" i="1" s="1"/>
  <c r="U40" i="1"/>
  <c r="AI40" i="1" s="1"/>
  <c r="V40" i="1" s="1"/>
  <c r="R40" i="1"/>
  <c r="S40" i="1" s="1"/>
  <c r="AH40" i="1" s="1"/>
  <c r="T40" i="1" s="1"/>
  <c r="I40" i="1"/>
  <c r="G40" i="1"/>
  <c r="AG40" i="1" s="1"/>
  <c r="U39" i="1"/>
  <c r="AI39" i="1" s="1"/>
  <c r="V39" i="1" s="1"/>
  <c r="R39" i="1"/>
  <c r="S39" i="1" s="1"/>
  <c r="AH39" i="1" s="1"/>
  <c r="T39" i="1" s="1"/>
  <c r="I39" i="1"/>
  <c r="G39" i="1"/>
  <c r="U38" i="1"/>
  <c r="AI38" i="1" s="1"/>
  <c r="V38" i="1" s="1"/>
  <c r="R38" i="1"/>
  <c r="S38" i="1" s="1"/>
  <c r="AH38" i="1" s="1"/>
  <c r="T38" i="1" s="1"/>
  <c r="I38" i="1"/>
  <c r="G38" i="1"/>
  <c r="AG38" i="1" s="1"/>
  <c r="U37" i="1"/>
  <c r="AI37" i="1" s="1"/>
  <c r="V37" i="1" s="1"/>
  <c r="R37" i="1"/>
  <c r="S37" i="1" s="1"/>
  <c r="AH37" i="1" s="1"/>
  <c r="T37" i="1" s="1"/>
  <c r="I37" i="1"/>
  <c r="G37" i="1"/>
  <c r="U36" i="1"/>
  <c r="AI36" i="1" s="1"/>
  <c r="V36" i="1" s="1"/>
  <c r="R36" i="1"/>
  <c r="S36" i="1" s="1"/>
  <c r="AH36" i="1" s="1"/>
  <c r="T36" i="1" s="1"/>
  <c r="AJ36" i="1" s="1"/>
  <c r="I36" i="1"/>
  <c r="G36" i="1"/>
  <c r="AG36" i="1" s="1"/>
  <c r="U35" i="1"/>
  <c r="AI35" i="1" s="1"/>
  <c r="V35" i="1" s="1"/>
  <c r="R35" i="1"/>
  <c r="S35" i="1" s="1"/>
  <c r="AH35" i="1" s="1"/>
  <c r="T35" i="1" s="1"/>
  <c r="AJ35" i="1" s="1"/>
  <c r="I35" i="1"/>
  <c r="G35" i="1"/>
  <c r="U34" i="1"/>
  <c r="AI34" i="1" s="1"/>
  <c r="V34" i="1" s="1"/>
  <c r="R34" i="1"/>
  <c r="S34" i="1" s="1"/>
  <c r="AH34" i="1" s="1"/>
  <c r="T34" i="1" s="1"/>
  <c r="AJ34" i="1" s="1"/>
  <c r="I34" i="1"/>
  <c r="G34" i="1"/>
  <c r="AG34" i="1" s="1"/>
  <c r="U33" i="1"/>
  <c r="AI33" i="1" s="1"/>
  <c r="V33" i="1" s="1"/>
  <c r="R33" i="1"/>
  <c r="S33" i="1" s="1"/>
  <c r="AH33" i="1" s="1"/>
  <c r="T33" i="1" s="1"/>
  <c r="I33" i="1"/>
  <c r="G33" i="1"/>
  <c r="AG33" i="1" s="1"/>
  <c r="U32" i="1"/>
  <c r="AI32" i="1" s="1"/>
  <c r="V32" i="1" s="1"/>
  <c r="R32" i="1"/>
  <c r="S32" i="1" s="1"/>
  <c r="AH32" i="1" s="1"/>
  <c r="T32" i="1" s="1"/>
  <c r="I32" i="1"/>
  <c r="G32" i="1"/>
  <c r="AG32" i="1" s="1"/>
  <c r="U31" i="1"/>
  <c r="AI31" i="1" s="1"/>
  <c r="V31" i="1" s="1"/>
  <c r="R31" i="1"/>
  <c r="S31" i="1" s="1"/>
  <c r="AH31" i="1" s="1"/>
  <c r="T31" i="1" s="1"/>
  <c r="AJ31" i="1" s="1"/>
  <c r="I31" i="1"/>
  <c r="G31" i="1"/>
  <c r="U30" i="1"/>
  <c r="AI30" i="1" s="1"/>
  <c r="V30" i="1" s="1"/>
  <c r="R30" i="1"/>
  <c r="S30" i="1" s="1"/>
  <c r="AH30" i="1" s="1"/>
  <c r="T30" i="1" s="1"/>
  <c r="AJ30" i="1" s="1"/>
  <c r="I30" i="1"/>
  <c r="G30" i="1"/>
  <c r="AG30" i="1" s="1"/>
  <c r="U29" i="1"/>
  <c r="AI29" i="1" s="1"/>
  <c r="V29" i="1" s="1"/>
  <c r="R29" i="1"/>
  <c r="S29" i="1" s="1"/>
  <c r="AH29" i="1" s="1"/>
  <c r="T29" i="1" s="1"/>
  <c r="I29" i="1"/>
  <c r="G29" i="1"/>
  <c r="U28" i="1"/>
  <c r="AI28" i="1" s="1"/>
  <c r="V28" i="1" s="1"/>
  <c r="R28" i="1"/>
  <c r="S28" i="1" s="1"/>
  <c r="AH28" i="1" s="1"/>
  <c r="T28" i="1" s="1"/>
  <c r="AJ28" i="1" s="1"/>
  <c r="I28" i="1"/>
  <c r="G28" i="1"/>
  <c r="AG28" i="1" s="1"/>
  <c r="U27" i="1"/>
  <c r="AI27" i="1" s="1"/>
  <c r="V27" i="1" s="1"/>
  <c r="R27" i="1"/>
  <c r="S27" i="1" s="1"/>
  <c r="AH27" i="1" s="1"/>
  <c r="T27" i="1" s="1"/>
  <c r="AJ27" i="1" s="1"/>
  <c r="I27" i="1"/>
  <c r="G27" i="1"/>
  <c r="AG27" i="1" s="1"/>
  <c r="U26" i="1"/>
  <c r="AI26" i="1" s="1"/>
  <c r="V26" i="1" s="1"/>
  <c r="R26" i="1"/>
  <c r="S26" i="1" s="1"/>
  <c r="AH26" i="1" s="1"/>
  <c r="T26" i="1" s="1"/>
  <c r="AJ26" i="1" s="1"/>
  <c r="I26" i="1"/>
  <c r="G26" i="1"/>
  <c r="AG26" i="1" s="1"/>
  <c r="U25" i="1"/>
  <c r="AI25" i="1" s="1"/>
  <c r="V25" i="1" s="1"/>
  <c r="R25" i="1"/>
  <c r="S25" i="1" s="1"/>
  <c r="AH25" i="1" s="1"/>
  <c r="T25" i="1" s="1"/>
  <c r="AJ25" i="1" s="1"/>
  <c r="I25" i="1"/>
  <c r="G25" i="1"/>
  <c r="AG25" i="1" s="1"/>
  <c r="U24" i="1"/>
  <c r="AI24" i="1" s="1"/>
  <c r="V24" i="1" s="1"/>
  <c r="S24" i="1"/>
  <c r="AH24" i="1" s="1"/>
  <c r="T24" i="1" s="1"/>
  <c r="AJ24" i="1" s="1"/>
  <c r="R24" i="1"/>
  <c r="I24" i="1"/>
  <c r="G24" i="1"/>
  <c r="AG24" i="1" s="1"/>
  <c r="U23" i="1"/>
  <c r="AI23" i="1" s="1"/>
  <c r="V23" i="1" s="1"/>
  <c r="R23" i="1"/>
  <c r="S23" i="1" s="1"/>
  <c r="AH23" i="1" s="1"/>
  <c r="T23" i="1" s="1"/>
  <c r="I23" i="1"/>
  <c r="G23" i="1"/>
  <c r="AG23" i="1" s="1"/>
  <c r="AI22" i="1"/>
  <c r="V22" i="1" s="1"/>
  <c r="U22" i="1"/>
  <c r="R22" i="1"/>
  <c r="S22" i="1" s="1"/>
  <c r="AH22" i="1" s="1"/>
  <c r="T22" i="1" s="1"/>
  <c r="I22" i="1"/>
  <c r="G22" i="1"/>
  <c r="AG22" i="1" s="1"/>
  <c r="U21" i="1"/>
  <c r="AI21" i="1" s="1"/>
  <c r="V21" i="1" s="1"/>
  <c r="R21" i="1"/>
  <c r="S21" i="1" s="1"/>
  <c r="AH21" i="1" s="1"/>
  <c r="T21" i="1" s="1"/>
  <c r="I21" i="1"/>
  <c r="G21" i="1"/>
  <c r="U20" i="1"/>
  <c r="AI20" i="1" s="1"/>
  <c r="V20" i="1" s="1"/>
  <c r="R20" i="1"/>
  <c r="S20" i="1" s="1"/>
  <c r="AH20" i="1" s="1"/>
  <c r="T20" i="1" s="1"/>
  <c r="I20" i="1"/>
  <c r="G20" i="1"/>
  <c r="AG20" i="1" s="1"/>
  <c r="AJ23" i="1" l="1"/>
  <c r="AG29" i="1"/>
  <c r="AG37" i="1"/>
  <c r="AJ41" i="1"/>
  <c r="AG42" i="1"/>
  <c r="AJ49" i="1"/>
  <c r="AJ57" i="1"/>
  <c r="AG55" i="1"/>
  <c r="AG58" i="1"/>
  <c r="AJ29" i="1"/>
  <c r="AJ37" i="1"/>
  <c r="AJ42" i="1"/>
  <c r="AG43" i="1"/>
  <c r="AG44" i="1"/>
  <c r="AG49" i="1"/>
  <c r="AJ50" i="1"/>
  <c r="AJ51" i="1"/>
  <c r="AJ22" i="1"/>
  <c r="AJ53" i="1"/>
  <c r="AJ55" i="1"/>
  <c r="AG56" i="1"/>
  <c r="AG57" i="1"/>
  <c r="AJ54" i="1"/>
  <c r="AG59" i="1"/>
  <c r="AJ46" i="1"/>
  <c r="AJ47" i="1"/>
  <c r="AG47" i="1"/>
  <c r="AG51" i="1"/>
  <c r="AJ38" i="1"/>
  <c r="AJ39" i="1"/>
  <c r="AJ40" i="1"/>
  <c r="AG39" i="1"/>
  <c r="AJ32" i="1"/>
  <c r="AJ33" i="1"/>
  <c r="AG35" i="1"/>
  <c r="AG31" i="1"/>
  <c r="AJ20" i="1"/>
  <c r="AJ21" i="1"/>
  <c r="AG21" i="1"/>
  <c r="R19" i="1" l="1"/>
  <c r="S19" i="1" s="1"/>
  <c r="I19" i="1"/>
  <c r="G19" i="1"/>
  <c r="I9" i="1"/>
  <c r="I10" i="1"/>
  <c r="G7" i="1"/>
  <c r="G8" i="1"/>
  <c r="G9" i="1"/>
  <c r="G10" i="1"/>
  <c r="AH19" i="1" l="1"/>
  <c r="T19" i="1" s="1"/>
  <c r="U19" i="1"/>
  <c r="AI19" i="1" s="1"/>
  <c r="V19" i="1" s="1"/>
  <c r="AJ19" i="1" s="1"/>
  <c r="AG19" i="1"/>
  <c r="R10" i="1" l="1"/>
  <c r="S10" i="1" s="1"/>
  <c r="R9" i="1"/>
  <c r="S9" i="1" s="1"/>
  <c r="AG9" i="1"/>
  <c r="AH10" i="1" l="1"/>
  <c r="T10" i="1" s="1"/>
  <c r="AJ10" i="1" s="1"/>
  <c r="U10" i="1"/>
  <c r="AI10" i="1" s="1"/>
  <c r="V10" i="1" s="1"/>
  <c r="AH9" i="1"/>
  <c r="T9" i="1" s="1"/>
  <c r="U9" i="1"/>
  <c r="AI9" i="1" s="1"/>
  <c r="V9" i="1" s="1"/>
  <c r="AJ9" i="1" s="1"/>
  <c r="AG10" i="1"/>
  <c r="G15" i="1" l="1"/>
  <c r="G16" i="1"/>
  <c r="G17" i="1"/>
  <c r="G18" i="1"/>
  <c r="R14" i="1"/>
  <c r="S14" i="1" s="1"/>
  <c r="I14" i="1"/>
  <c r="G14" i="1"/>
  <c r="R15" i="1"/>
  <c r="S15" i="1" s="1"/>
  <c r="I15" i="1"/>
  <c r="AH15" i="1" l="1"/>
  <c r="T15" i="1" s="1"/>
  <c r="AJ15" i="1" s="1"/>
  <c r="U15" i="1"/>
  <c r="AI15" i="1" s="1"/>
  <c r="V15" i="1" s="1"/>
  <c r="AH14" i="1"/>
  <c r="T14" i="1" s="1"/>
  <c r="U14" i="1"/>
  <c r="AI14" i="1" s="1"/>
  <c r="V14" i="1" s="1"/>
  <c r="AJ14" i="1"/>
  <c r="AG15" i="1"/>
  <c r="AG14" i="1"/>
  <c r="R18" i="1" l="1"/>
  <c r="S18" i="1" s="1"/>
  <c r="I18" i="1"/>
  <c r="R17" i="1"/>
  <c r="S17" i="1" s="1"/>
  <c r="I17" i="1"/>
  <c r="AG17" i="1" s="1"/>
  <c r="R16" i="1"/>
  <c r="S16" i="1" s="1"/>
  <c r="I16" i="1"/>
  <c r="AG16" i="1" s="1"/>
  <c r="I7" i="1"/>
  <c r="R7" i="1"/>
  <c r="AH16" i="1" l="1"/>
  <c r="T16" i="1" s="1"/>
  <c r="U16" i="1"/>
  <c r="AI16" i="1" s="1"/>
  <c r="V16" i="1" s="1"/>
  <c r="S7" i="1"/>
  <c r="U7" i="1" s="1"/>
  <c r="AI7" i="1" s="1"/>
  <c r="V7" i="1" s="1"/>
  <c r="AH18" i="1"/>
  <c r="T18" i="1" s="1"/>
  <c r="AJ18" i="1" s="1"/>
  <c r="W18" i="1" s="1"/>
  <c r="U18" i="1"/>
  <c r="AI18" i="1" s="1"/>
  <c r="V18" i="1" s="1"/>
  <c r="AH17" i="1"/>
  <c r="T17" i="1" s="1"/>
  <c r="U17" i="1"/>
  <c r="AI17" i="1" s="1"/>
  <c r="V17" i="1" s="1"/>
  <c r="AJ17" i="1" s="1"/>
  <c r="W17" i="1" s="1"/>
  <c r="AJ16" i="1"/>
  <c r="AG18" i="1"/>
  <c r="AG7" i="1"/>
  <c r="R8" i="1"/>
  <c r="S8" i="1" s="1"/>
  <c r="R11" i="1"/>
  <c r="S11" i="1" s="1"/>
  <c r="R12" i="1"/>
  <c r="R13" i="1"/>
  <c r="S13" i="1" s="1"/>
  <c r="G11" i="1"/>
  <c r="I11" i="1"/>
  <c r="G12" i="1"/>
  <c r="I12" i="1"/>
  <c r="G13" i="1"/>
  <c r="I13" i="1"/>
  <c r="I8" i="1"/>
  <c r="C78" i="3"/>
  <c r="E78" i="3" s="1"/>
  <c r="G78" i="3"/>
  <c r="C76" i="3"/>
  <c r="E76" i="3"/>
  <c r="G76" i="3"/>
  <c r="C3" i="6"/>
  <c r="C4" i="6"/>
  <c r="C5" i="6"/>
  <c r="C6" i="6"/>
  <c r="C7" i="6"/>
  <c r="C8" i="6"/>
  <c r="C9" i="6"/>
  <c r="C10" i="6"/>
  <c r="C11" i="6"/>
  <c r="C12" i="6"/>
  <c r="C13" i="6"/>
  <c r="C14" i="6"/>
  <c r="C15" i="6"/>
  <c r="C16" i="6"/>
  <c r="C17" i="6"/>
  <c r="C18" i="6"/>
  <c r="C19" i="6"/>
  <c r="C20" i="6"/>
  <c r="C21" i="6"/>
  <c r="C22" i="6"/>
  <c r="C23" i="6"/>
  <c r="C24" i="6"/>
  <c r="C25" i="6"/>
  <c r="C26" i="6"/>
  <c r="C2" i="6"/>
  <c r="J17" i="1" s="1"/>
  <c r="F73" i="3"/>
  <c r="AH13" i="1" l="1"/>
  <c r="T13" i="1" s="1"/>
  <c r="U13" i="1"/>
  <c r="AI13" i="1" s="1"/>
  <c r="V13" i="1" s="1"/>
  <c r="J7" i="1"/>
  <c r="J16" i="1"/>
  <c r="AH7" i="1"/>
  <c r="T7" i="1" s="1"/>
  <c r="AJ7" i="1" s="1"/>
  <c r="W7" i="1" s="1"/>
  <c r="J27" i="1"/>
  <c r="J20" i="1"/>
  <c r="J25" i="1"/>
  <c r="J55" i="1"/>
  <c r="W38" i="1"/>
  <c r="W43" i="1"/>
  <c r="W36" i="1"/>
  <c r="W29" i="1"/>
  <c r="W26" i="1"/>
  <c r="J24" i="1"/>
  <c r="J37" i="1"/>
  <c r="J48" i="1"/>
  <c r="J34" i="1"/>
  <c r="W51" i="1"/>
  <c r="W48" i="1"/>
  <c r="W39" i="1"/>
  <c r="W30" i="1"/>
  <c r="J35" i="1"/>
  <c r="W27" i="1"/>
  <c r="J52" i="1"/>
  <c r="J41" i="1"/>
  <c r="W34" i="1"/>
  <c r="W31" i="1"/>
  <c r="J36" i="1"/>
  <c r="W24" i="1"/>
  <c r="J54" i="1"/>
  <c r="J49" i="1"/>
  <c r="W53" i="1"/>
  <c r="J40" i="1"/>
  <c r="W35" i="1"/>
  <c r="W37" i="1"/>
  <c r="W23" i="1"/>
  <c r="W56" i="1"/>
  <c r="J53" i="1"/>
  <c r="W58" i="1"/>
  <c r="J32" i="1"/>
  <c r="W28" i="1"/>
  <c r="J33" i="1"/>
  <c r="J22" i="1"/>
  <c r="W40" i="1"/>
  <c r="J50" i="1"/>
  <c r="J38" i="1"/>
  <c r="J30" i="1"/>
  <c r="J23" i="1"/>
  <c r="W59" i="1"/>
  <c r="W52" i="1"/>
  <c r="J26" i="1"/>
  <c r="J46" i="1"/>
  <c r="W46" i="1"/>
  <c r="W42" i="1"/>
  <c r="J28" i="1"/>
  <c r="W25" i="1"/>
  <c r="W50" i="1"/>
  <c r="W47" i="1"/>
  <c r="J57" i="1"/>
  <c r="J31" i="1"/>
  <c r="W21" i="1"/>
  <c r="W33" i="1"/>
  <c r="W41" i="1"/>
  <c r="W22" i="1"/>
  <c r="W32" i="1"/>
  <c r="J51" i="1"/>
  <c r="J56" i="1"/>
  <c r="J47" i="1"/>
  <c r="W54" i="1"/>
  <c r="W49" i="1"/>
  <c r="J59" i="1"/>
  <c r="J39" i="1"/>
  <c r="J58" i="1"/>
  <c r="W55" i="1"/>
  <c r="W57" i="1"/>
  <c r="J29" i="1"/>
  <c r="J21" i="1"/>
  <c r="J43" i="1"/>
  <c r="W20" i="1"/>
  <c r="J42" i="1"/>
  <c r="W19" i="1"/>
  <c r="J19" i="1"/>
  <c r="J9" i="1"/>
  <c r="W9" i="1"/>
  <c r="W10" i="1"/>
  <c r="J10" i="1"/>
  <c r="W15" i="1"/>
  <c r="W14" i="1"/>
  <c r="J14" i="1"/>
  <c r="J15" i="1"/>
  <c r="AH11" i="1"/>
  <c r="T11" i="1" s="1"/>
  <c r="U11" i="1"/>
  <c r="AI11" i="1" s="1"/>
  <c r="V11" i="1" s="1"/>
  <c r="W16" i="1"/>
  <c r="AH8" i="1"/>
  <c r="T8" i="1" s="1"/>
  <c r="U8" i="1"/>
  <c r="AI8" i="1" s="1"/>
  <c r="V8" i="1" s="1"/>
  <c r="AJ8" i="1" s="1"/>
  <c r="W8" i="1" s="1"/>
  <c r="J18" i="1"/>
  <c r="AG11" i="1"/>
  <c r="J11" i="1" s="1"/>
  <c r="S12" i="1"/>
  <c r="AG13" i="1"/>
  <c r="J13" i="1" s="1"/>
  <c r="AG12" i="1"/>
  <c r="J12" i="1" s="1"/>
  <c r="AG8" i="1"/>
  <c r="J8" i="1" s="1"/>
  <c r="AJ13" i="1"/>
  <c r="W13" i="1" s="1"/>
  <c r="AJ11" i="1"/>
  <c r="W11" i="1" s="1"/>
  <c r="AH12" i="1" l="1"/>
  <c r="T12" i="1" s="1"/>
  <c r="U12" i="1"/>
  <c r="AI12" i="1" s="1"/>
  <c r="V12" i="1" s="1"/>
  <c r="AJ12" i="1" l="1"/>
  <c r="W12" i="1" s="1"/>
</calcChain>
</file>

<file path=xl/sharedStrings.xml><?xml version="1.0" encoding="utf-8"?>
<sst xmlns="http://schemas.openxmlformats.org/spreadsheetml/2006/main" count="1085" uniqueCount="476">
  <si>
    <t>IMPACTO</t>
  </si>
  <si>
    <t>PROBABILIDAD</t>
  </si>
  <si>
    <t>DESCRIPCIÓN</t>
  </si>
  <si>
    <t>PROCESOS</t>
  </si>
  <si>
    <t>NIVEL</t>
  </si>
  <si>
    <t>Moderado</t>
  </si>
  <si>
    <t>Mayor</t>
  </si>
  <si>
    <t>Catastrófico</t>
  </si>
  <si>
    <t>MATRIZ EVALUACIÓN DEL RIESGO</t>
  </si>
  <si>
    <t>Menor</t>
  </si>
  <si>
    <t>No.</t>
  </si>
  <si>
    <t>Evaluación</t>
  </si>
  <si>
    <t>Zona de riesgo</t>
  </si>
  <si>
    <t>Probabilidad</t>
  </si>
  <si>
    <t>Impacto</t>
  </si>
  <si>
    <t>Acciones</t>
  </si>
  <si>
    <t>Procesos</t>
  </si>
  <si>
    <t>Talento humano</t>
  </si>
  <si>
    <t>Tecnología</t>
  </si>
  <si>
    <t>Infraestructura</t>
  </si>
  <si>
    <t>Eventos relacionados con errores en las actividades que deben realizar los servidores de la organización: 1)Falta de procedimientos. 2)Errores de grabación, autorización. 3)Errores en cálculos para pagos internos y externos. 4)Falta de capacitación, temas relacionados con el personal.</t>
  </si>
  <si>
    <t>Incluye seguridad y salud en el trabajo. Se analiza posible dolo e intención frente a la corrupción: 1)Hurto activos. 2)Posibles comportamientos no éticos de los empleados. 3)Fraude interno (corrupción, soborno).</t>
  </si>
  <si>
    <t>Evento externo</t>
  </si>
  <si>
    <t>Situaciones externas que afectan la entidad: 1)Suplantación de identidad. 2)Asalto a la oficina. 3)Atentados, vandalismo, orden público.</t>
  </si>
  <si>
    <t>Ejecución y administración de procesos</t>
  </si>
  <si>
    <t>Pérdidas derivadas de errores en la ejecución y administración de procesos.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</si>
  <si>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</si>
  <si>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</si>
  <si>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</si>
  <si>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</si>
  <si>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</si>
  <si>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</si>
  <si>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</si>
  <si>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</si>
  <si>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</si>
  <si>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</si>
  <si>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Daños a activos fijos/ eventos externos</t>
  </si>
  <si>
    <t>Pérdida por daños o extravíos de los activos fijos por desastres naturales u otros riesgos/eventos externos como atentados, vandalismo, orden público.</t>
  </si>
  <si>
    <t>Relación ente factores de riesgo y clasificación del riesgo</t>
  </si>
  <si>
    <t>(5) Factor del riesgo</t>
  </si>
  <si>
    <t>Muy baja</t>
  </si>
  <si>
    <t>Baja</t>
  </si>
  <si>
    <t>La actividad que conlleva el riesgo se ejecuta de 3 a 24 veces por año.</t>
  </si>
  <si>
    <t>La actividad que conlleva el riesgo se ejecuta como máximo 2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</si>
  <si>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</si>
  <si>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</si>
  <si>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</si>
  <si>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</si>
  <si>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</si>
  <si>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</si>
  <si>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Leve</t>
  </si>
  <si>
    <t>AFECTACIÓN ECONÓMICA</t>
  </si>
  <si>
    <t>REPUTACIONAL</t>
  </si>
  <si>
    <t>Afectación menor a 10 SMLMV</t>
  </si>
  <si>
    <t>El riesgo afecta la imagen de algún área de la organización.</t>
  </si>
  <si>
    <t>Entre 10 y 50 SMLMV</t>
  </si>
  <si>
    <t>El riesgo afecta la imagen de la entidad internamente, de conocimiento general a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</si>
  <si>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</si>
  <si>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</si>
  <si>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</si>
  <si>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a nivel nacional, con efecto publicitario sostenido a nivel país.</t>
  </si>
  <si>
    <t>Mayor a 500 SMLMV</t>
  </si>
  <si>
    <t>Muy baja (20%)</t>
  </si>
  <si>
    <t>Baja (40%)</t>
  </si>
  <si>
    <t>Media (60%)</t>
  </si>
  <si>
    <t>Alta (80%)</t>
  </si>
  <si>
    <t>Muy alta (100%)</t>
  </si>
  <si>
    <t>Leve (20%)</t>
  </si>
  <si>
    <t>Menor (40%)</t>
  </si>
  <si>
    <t>Moderado (60%)</t>
  </si>
  <si>
    <t>Mayor (80%)</t>
  </si>
  <si>
    <t>Catastrófico (100%)</t>
  </si>
  <si>
    <t>Moderada</t>
  </si>
  <si>
    <t>Extrema</t>
  </si>
  <si>
    <t>Concatenar</t>
  </si>
  <si>
    <t>TIPOS DE CONTROL</t>
  </si>
  <si>
    <t>Preventivos</t>
  </si>
  <si>
    <t>Detectivos</t>
  </si>
  <si>
    <t>Correctivos</t>
  </si>
  <si>
    <t>Va a las causas del riesgo, es decir, antes de que se realice la actividad originadora del riesgo (atacan la probabilidad de ocurrencia del riesgo).</t>
  </si>
  <si>
    <t>Detecta que algo ocurre durante la ejecución del proceso, sin embargo, generan reprocesos (atacan la probabilidad de ocurrencia del riesgo).</t>
  </si>
  <si>
    <t>Estos se accionan en la salida del proceso, después de materializado el riesgo (atacan el impacto frente a la materialización del riesgo).</t>
  </si>
  <si>
    <t>Tipo</t>
  </si>
  <si>
    <t>Implementación</t>
  </si>
  <si>
    <t>Documentación</t>
  </si>
  <si>
    <t>Frecuencia</t>
  </si>
  <si>
    <t>Evidencia</t>
  </si>
  <si>
    <t>ATRIBUTOS</t>
  </si>
  <si>
    <t>PESO (%)</t>
  </si>
  <si>
    <t>¿El control está documentado o sin documentar?</t>
  </si>
  <si>
    <t>¿La frecuencia es continua o aleatoria?</t>
  </si>
  <si>
    <t>¿La evidencia tiene registro o no tiene registro?</t>
  </si>
  <si>
    <t>Eventos relacionados con la infraestructura tecnológica de la entidad: 1)Daño de equipos. 2)Caída de aplicaciones. 3)Caída de redes. 4)Errores en programas.</t>
  </si>
  <si>
    <t>Eventos relacionados con la infraestructura física de la entidad: 1)Derrumbes. 2)Incendios. 3)Inundaciones. 4)Daños a activos fijos.</t>
  </si>
  <si>
    <t>Si el control es preventivo escoger 25%, si es detectivo escoger 15%, y si es correctivo escoger 10%.</t>
  </si>
  <si>
    <t>Si el control es automático escoger 25% y si es manual escoger 15%.</t>
  </si>
  <si>
    <t>PORCENTAJE</t>
  </si>
  <si>
    <t>Porcentaje probabilidad</t>
  </si>
  <si>
    <t>Porcentaje impacto</t>
  </si>
  <si>
    <t>Nivel Probabilidad</t>
  </si>
  <si>
    <t>Nivel Impacto</t>
  </si>
  <si>
    <t>Porcentaje Probabilidad</t>
  </si>
  <si>
    <t>(6) Clasificación del riesgo</t>
  </si>
  <si>
    <r>
      <rPr>
        <b/>
        <u/>
        <sz val="11"/>
        <color indexed="8"/>
        <rFont val="Franklin Gothic Book"/>
        <family val="2"/>
      </rPr>
      <t>Opciones de manejo del riesgo</t>
    </r>
    <r>
      <rPr>
        <b/>
        <sz val="11"/>
        <color indexed="8"/>
        <rFont val="Franklin Gothic Book"/>
        <family val="2"/>
      </rPr>
      <t xml:space="preserve">
Aceptar el riesgo:</t>
    </r>
    <r>
      <rPr>
        <sz val="11"/>
        <color indexed="8"/>
        <rFont val="Franklin Gothic Book"/>
        <family val="2"/>
      </rPr>
      <t xml:space="preserve"> Después de realizar un análisis y considerar los niveles de riesgo, se determina asumir el mismo conociendo los efectos de su posible materialización.
</t>
    </r>
    <r>
      <rPr>
        <b/>
        <sz val="11"/>
        <color indexed="8"/>
        <rFont val="Franklin Gothic Book"/>
        <family val="2"/>
      </rPr>
      <t>Reducir el riesgo:</t>
    </r>
    <r>
      <rPr>
        <sz val="11"/>
        <color indexed="8"/>
        <rFont val="Franklin Gothic Book"/>
        <family val="2"/>
      </rPr>
      <t xml:space="preserve"> Después de realizar un análisis y considerar que el nivel de riesgo es alto, se adoptan medidas para reducir la probabilidad o el impacto del riesgo, o ambos, por lo general conlleva a la implementación de controles.
</t>
    </r>
    <r>
      <rPr>
        <b/>
        <sz val="11"/>
        <color indexed="8"/>
        <rFont val="Franklin Gothic Book"/>
        <family val="2"/>
      </rPr>
      <t>Evitar el riesgo:</t>
    </r>
    <r>
      <rPr>
        <sz val="11"/>
        <color indexed="8"/>
        <rFont val="Franklin Gothic Book"/>
        <family val="2"/>
      </rPr>
      <t xml:space="preserve"> Después de realizar un análisis y considerar que el nivel de riesgo es demasiado alto, se determina NO asumir la actividad que genera este riesgo.
</t>
    </r>
    <r>
      <rPr>
        <b/>
        <sz val="11"/>
        <color indexed="8"/>
        <rFont val="Franklin Gothic Book"/>
        <family val="2"/>
      </rPr>
      <t>Compartir el riesgo:</t>
    </r>
    <r>
      <rPr>
        <sz val="11"/>
        <color indexed="8"/>
        <rFont val="Franklin Gothic Book"/>
        <family val="2"/>
      </rPr>
      <t xml:space="preserve"> Después de realizar un análisis, se considera que la mejor estrategia es tercerizar el proceso o transferir el riesgo a través de seguros o pólizas. Esta estrategia no transfiere la responsabilidad sobre el tema reputacional.</t>
    </r>
  </si>
  <si>
    <t>Probabilidad inherente</t>
  </si>
  <si>
    <t>VALORACIÓN DEL CONTROL</t>
  </si>
  <si>
    <t>Impacto inherente</t>
  </si>
  <si>
    <t>TABLA VALORACIÓN DEL CONTROL</t>
  </si>
  <si>
    <t>Valoración control 1 (preventivo o detectivo)</t>
  </si>
  <si>
    <t>Probabilidad después de control 1 (preventivo o detectivo)</t>
  </si>
  <si>
    <t>Valoración control 2 (preventivo o detectivo)</t>
  </si>
  <si>
    <t>Probabilidad después de control 2 (preventivo o detectivo)</t>
  </si>
  <si>
    <t>Valoración control 3 (preventivo o detectivo)</t>
  </si>
  <si>
    <t>Probabilidad después de control 3 (preventivo o detectivo)</t>
  </si>
  <si>
    <t>Valoración control 1 (correctivo)</t>
  </si>
  <si>
    <t>Impacto después de control 1 (correctivo)</t>
  </si>
  <si>
    <t>Valoración control 2 (correctivo)</t>
  </si>
  <si>
    <t>Impacto después de control 2 (correctivo)</t>
  </si>
  <si>
    <t>Valoración control 3 (correctivo)</t>
  </si>
  <si>
    <t>Impacto después de control 3 (correctivo)</t>
  </si>
  <si>
    <t>El riesgo afecta la imagen de la entidad con efecto publicitario sostenido a nivel de sector administrativo, departamental o municipal.</t>
  </si>
  <si>
    <t>Reducir</t>
  </si>
  <si>
    <t>Evitar</t>
  </si>
  <si>
    <t>Aceptar</t>
  </si>
  <si>
    <t>Sin documentar</t>
  </si>
  <si>
    <t>Aleatoria</t>
  </si>
  <si>
    <t>Documentado</t>
  </si>
  <si>
    <t>MACROPROCESO</t>
  </si>
  <si>
    <t>PROCESO</t>
  </si>
  <si>
    <t>CLASIFICACIÓN DEL RIESGO</t>
  </si>
  <si>
    <t>Atributos</t>
  </si>
  <si>
    <t>TRATAMIENTO</t>
  </si>
  <si>
    <t>MONITOREO Y CONTROL</t>
  </si>
  <si>
    <t>MACROPROCESOS</t>
  </si>
  <si>
    <t>PLANEACIÓN INSTITUCIONAL</t>
  </si>
  <si>
    <t>SISTEMAS DE GESTIÓN</t>
  </si>
  <si>
    <t>DIRECCIÓN FINANCIERA</t>
  </si>
  <si>
    <t>TESORERIA - COORD FINANCIERA</t>
  </si>
  <si>
    <t>CONTABILIDAD</t>
  </si>
  <si>
    <t>PRESUPUESTO</t>
  </si>
  <si>
    <t>CARTERA</t>
  </si>
  <si>
    <t>DIRECCIÓN TÉCNICA Y DE OPERACIONES</t>
  </si>
  <si>
    <t>PTAP LA COLINA</t>
  </si>
  <si>
    <t>PTAR EL SANTUARIO - LA DIVA</t>
  </si>
  <si>
    <t>AMBIENTAL</t>
  </si>
  <si>
    <t>ASEO (RECOLECCIÓN, BARRIDO Y LIMPIEZA URBANA)</t>
  </si>
  <si>
    <t>CULTURA CIUDADANA</t>
  </si>
  <si>
    <t>MANTENIMIENTO</t>
  </si>
  <si>
    <t>DIRECCIÓN COMERCIAL </t>
  </si>
  <si>
    <t>DIRECCIÓN </t>
  </si>
  <si>
    <t>COBRO PREJURIDICO</t>
  </si>
  <si>
    <t>CONTROL Y PERDIDAS</t>
  </si>
  <si>
    <t>GERENCIA</t>
  </si>
  <si>
    <t>CONTROL INTERNO DE GESTIÓN</t>
  </si>
  <si>
    <t>OFICINA JURIDICA Y DE CONTRATACIÓN</t>
  </si>
  <si>
    <t>DIRECCIÓN ADMINISTRATIVA Y DE TALENTO HUMANO</t>
  </si>
  <si>
    <t>CONTROL INTERNO DISCIPLINARIO </t>
  </si>
  <si>
    <t>SISTEMAS E INFORMATICA</t>
  </si>
  <si>
    <t>ARCHIVO Y CORRESPONDENCIA</t>
  </si>
  <si>
    <t>TALENTO HUMANO</t>
  </si>
  <si>
    <t>SST</t>
  </si>
  <si>
    <t>ALMACEN E INVENTARIOS</t>
  </si>
  <si>
    <t>CONTROLES</t>
  </si>
  <si>
    <t>TIPO</t>
  </si>
  <si>
    <t>IMPLEMENTACIÓN</t>
  </si>
  <si>
    <t>DOCUMENTACIÓN</t>
  </si>
  <si>
    <t>FRECUENCIA</t>
  </si>
  <si>
    <t>EVIDENCIA</t>
  </si>
  <si>
    <t>Continua</t>
  </si>
  <si>
    <t>Con registro</t>
  </si>
  <si>
    <t>Sin registro</t>
  </si>
  <si>
    <t>Daños a activos fijos</t>
  </si>
  <si>
    <t>Corrupción</t>
  </si>
  <si>
    <t>EMPRESA DE SERVICIOS PÚBLICOS DOMICILIARIOS DE PIEDECUESTA ESP</t>
  </si>
  <si>
    <t>Mitigar</t>
  </si>
  <si>
    <t>Seguridad de la información</t>
  </si>
  <si>
    <t>Control preventivo 25%</t>
  </si>
  <si>
    <t>Control detectivo 15%</t>
  </si>
  <si>
    <t>Control correctivo 10%</t>
  </si>
  <si>
    <t>Control automático 25%</t>
  </si>
  <si>
    <t>Control manual 15%</t>
  </si>
  <si>
    <t>Riesgo fiscal</t>
  </si>
  <si>
    <t>Indicador</t>
  </si>
  <si>
    <t>Total Controles</t>
  </si>
  <si>
    <t>Variación</t>
  </si>
  <si>
    <t>Responsable</t>
  </si>
  <si>
    <t>Cronograma</t>
  </si>
  <si>
    <t>Resultados</t>
  </si>
  <si>
    <t>Seguimiento periódico de acuerdo con la terminación de cada contrato</t>
  </si>
  <si>
    <t>Director comercial</t>
  </si>
  <si>
    <t>Según cronograma de cargue de información al SUI</t>
  </si>
  <si>
    <t>Según cronograma de entidades reguladoras</t>
  </si>
  <si>
    <t>Capacitaciones asistidas / Capacitaciones programadas por entidades reguladoras</t>
  </si>
  <si>
    <t>Número de fraudes identificados y corregidos / Número de solicitudes recibidas</t>
  </si>
  <si>
    <t>% Cumplimiento de informes cargados según lo enviado por las diferentes direcciones</t>
  </si>
  <si>
    <t xml:space="preserve">Posibilidad de afectación económica y reputacional por la inadecuada aplicación de las fórmulas tarifarias por errores humanos y/o tecnológicos y desconocimiento de la normatividad vigente. </t>
  </si>
  <si>
    <t>Jefe PTAP la colina</t>
  </si>
  <si>
    <t>Posibilidad de afectación reputacional y económico por inadecuado tratamiento del agua debido a la falta del programa de mantenimiento.</t>
  </si>
  <si>
    <t>1. Existencia de procedimientos sin actualizar.</t>
  </si>
  <si>
    <t>1. Comunicaciones a las áreas responsables.</t>
  </si>
  <si>
    <t>Número de documentos actualizados / Número de documentos existentes</t>
  </si>
  <si>
    <t>Profesional SIG</t>
  </si>
  <si>
    <t>Primeros 5 días de cada mes</t>
  </si>
  <si>
    <t>Número de actividades del programa realizadas / Número de actividades proyectadas</t>
  </si>
  <si>
    <t>Supervisor de obras</t>
  </si>
  <si>
    <t>De acuerdo con el presupuesto</t>
  </si>
  <si>
    <t>Mensual</t>
  </si>
  <si>
    <t>Cuatrimestral</t>
  </si>
  <si>
    <t>1. Verificar la veracidad de la información de los documentos presuntamente adulterados.</t>
  </si>
  <si>
    <t>1. Revisión de liquidaciones según solicitud.
2. Desarrollo de nuevo software de nómina.</t>
  </si>
  <si>
    <t>1. Cronograma de actividades.
2. Revisión mensual de los cronogramas.</t>
  </si>
  <si>
    <t>Número de actividades ejecutadas / Número de actividades programadas (Por cada plan)</t>
  </si>
  <si>
    <t>Posibilidad de que no se realicen las copias de seguridad continuamente.</t>
  </si>
  <si>
    <t>Posibilidad de incumplimiento al cronograma  establecido para el mantenimniento preventivo de los equipos  de cómputo de la entidad.</t>
  </si>
  <si>
    <t>Número de mantenimientos preventivos realizados / Número de mantenimnientos correctivos programados</t>
  </si>
  <si>
    <t>Número de copias de seguridad realizadas / Número de copias programadas</t>
  </si>
  <si>
    <t>Posibilidad de fallas en la infraestructura física en el momento de resguardar los elementos en el área de almacen.</t>
  </si>
  <si>
    <t>Semestral</t>
  </si>
  <si>
    <t>Número de inventarios realizados / Número de  inventarios solicitados.</t>
  </si>
  <si>
    <t>Número de solicitudes ejecutadas / Número de solicitudes propuestas para el mejoramiento de la infraestructura del área de almacen.</t>
  </si>
  <si>
    <t>Posibilidad de afectación reputaccional de filtración de información institucional de caracter confidencial.</t>
  </si>
  <si>
    <t xml:space="preserve">Posibilidad de afectación reputacional por la poca variedad de productos que se pueden realizar por no contar con los equipo audivisuales requeridos. </t>
  </si>
  <si>
    <t>Número de solicitudes de equipos entregados / Número de equipos solicitados</t>
  </si>
  <si>
    <t>Número de personas capacitadas en la política de comunicaciones / Número de personas programadas</t>
  </si>
  <si>
    <t>1.Actualizar cuadro de seguimientos de los procesos disciplinarios.
2. Realizar seguimiento al cuadro de procesos disciplinarios.</t>
  </si>
  <si>
    <t>1. Cambio de estantes 
2. Digitalización de los documentos. 
3. Instalación de los termogimetros. 
4. Adecución de las instalaciones del archivo (piso y techo). 
5. Fumigación como mínimo 2 veces por año. 
6. Limpieza exigida por la ley 594.</t>
  </si>
  <si>
    <t>Número de actividades ejecutadas / Número de actividades programadas</t>
  </si>
  <si>
    <t>1.Acompañamiento de la ARL al plan de trabajo.</t>
  </si>
  <si>
    <t>Número de actividades ejecutadas / Número de actividades planeadas</t>
  </si>
  <si>
    <t xml:space="preserve">1. Segumientos periodicos a los diferentes reportes asociados a las herramientas de gestión y control establecidas. 
2. Enviar comunicación a las direcciones. 
3. Emitir los diferentes informes a los entes de control. </t>
  </si>
  <si>
    <t>Plan anual de auditorías</t>
  </si>
  <si>
    <t>Informes entregados a los entes de control/ Informes requeridos por los entes de control</t>
  </si>
  <si>
    <t>FACTURACIÓN</t>
  </si>
  <si>
    <t>CORTES Y RECONEXIONES</t>
  </si>
  <si>
    <t>ATENCIÓN AL USUARIO</t>
  </si>
  <si>
    <t xml:space="preserve">Posibilidad de afectación económica y reputacional por las demoras en la entrega de la factura debido a los inconvenientes del software. </t>
  </si>
  <si>
    <t xml:space="preserve">1. Revisión y validación de la información de facturación </t>
  </si>
  <si>
    <t>Profesional Facturación</t>
  </si>
  <si>
    <t>Número de facturas con errores / 100</t>
  </si>
  <si>
    <t>1. Orden de suspensión
2. Acta de servicio
3. Fotografías del proceso.</t>
  </si>
  <si>
    <t>1. Solicitud de nuevas tecnologías digitales para el manejo y la administración de las evidencias.</t>
  </si>
  <si>
    <t>Número de evidencias de cortes realizados / Total de cortes ejecutados</t>
  </si>
  <si>
    <t>Posibilidad de afectación económica en la baja recuperación de cartera por usuarios que se encuentran en la etapa de cobro prejurídico.</t>
  </si>
  <si>
    <t xml:space="preserve">1.Envío de ordenes de cortes y/o reconexión  del servicio. 
2. Envío de comunicaciones escritas y avisos.  </t>
  </si>
  <si>
    <t>1. Solicitar que la empresa cuente con las herramientas necesarias que permitan a la oficina ejecutar sus actividades. 
2. Aplicar los beneficios que brinde la empresa en la rebaja de intereses moratorios a usuarios de cobro prejurídico.</t>
  </si>
  <si>
    <t xml:space="preserve">Cartera recuperada / Meta planteada para la viegencia </t>
  </si>
  <si>
    <t>Posibilidad de afectación económica y reputacional por la falta de aseguramiento en la debida atención y respuesta oportuna a las peticiones o reclamaciones en los términos legales.</t>
  </si>
  <si>
    <t xml:space="preserve">1. Seguimiento en el SUI 
2. Seguimiento diario en cuadro de excel. </t>
  </si>
  <si>
    <t>1. Garantizar la continuidad del personal de apoyo al área de atención al usuario</t>
  </si>
  <si>
    <t>Número de peticiones o reclamaciones resueltas / Número de peticiones o reclamaciones radicadas</t>
  </si>
  <si>
    <t xml:space="preserve">Posibilidad de afectación económica por falta de control en los saldos de bancos </t>
  </si>
  <si>
    <t>Coordinadora Financiera</t>
  </si>
  <si>
    <t>Semanal</t>
  </si>
  <si>
    <t xml:space="preserve">Número de errores en transferencia / Número de tranferencias realizadas </t>
  </si>
  <si>
    <t>1. Revisión mensual de cuentas del balance general. 
2. Auditorías mensuales a las áreas involucradas.</t>
  </si>
  <si>
    <t>Profesional Contador</t>
  </si>
  <si>
    <t>Posibilidad de afectación económica y  reputacional en los errores manuales y tecnológicos que se realizan dentro del proceso de causación</t>
  </si>
  <si>
    <t>1. Realizar seguimiento a los descuentos practicados. 
2. Documentar los procedimientos del área.</t>
  </si>
  <si>
    <t>Profesional Universitario Contabilidad</t>
  </si>
  <si>
    <t>Diario</t>
  </si>
  <si>
    <t>Número de causaciones erroneas /Número de causaciones totales</t>
  </si>
  <si>
    <t>Número de solicitudes erradas / Total de solicitudes expedidas</t>
  </si>
  <si>
    <t>Posibilidad de afectación reputacional por destinación indebida de recursos</t>
  </si>
  <si>
    <t>(Reporte cuatrimestral 2025 / Reporte cuatrimestral 2024) * 100</t>
  </si>
  <si>
    <t>Profesional Universitario de Cartera</t>
  </si>
  <si>
    <t>1.Seguimiento diario a la aplicación de pagos en el sistema Arcosis para obtener un buen resultado mensual. 
2. Campaña de sensibilización de la cultura de pago a los usuarios.</t>
  </si>
  <si>
    <t>Posibilidad de afectación económica  por incremento de cartera debido a la poca cultura del pago por parte de los usuarios</t>
  </si>
  <si>
    <t xml:space="preserve">1. Seguimiento periódico de acuerdo con el envío de la información de las oficinas.
</t>
  </si>
  <si>
    <t>Número de visitas con usos erróneos / Número de visitas realizadas</t>
  </si>
  <si>
    <t>Posibilidad de afectación reputacional y económica por demoras en la solicitud de vinculación por parte de las urbanizadoras.</t>
  </si>
  <si>
    <t>Cada vez que se identifique la demora en la solicitud de vinculación</t>
  </si>
  <si>
    <t>Número de solicitudes realizadas / Número de usuarios identificados</t>
  </si>
  <si>
    <t>DISEÑO Y DESARROLLO</t>
  </si>
  <si>
    <t>SISTEMAS DE INFORMACIÓN GEOGRÁFICA - SIG</t>
  </si>
  <si>
    <t>SUPERVISIÓN DE OBRAS</t>
  </si>
  <si>
    <t>MATRÍCULAS</t>
  </si>
  <si>
    <t>ÁREA ECONÓMICA Y ESTADÍSTICA - SUI</t>
  </si>
  <si>
    <t>COMUNICACIONES E IMAGEN CORPORATIVA</t>
  </si>
  <si>
    <t>REDES (ACUEDUCTO Y ALCANTARILLADO)</t>
  </si>
  <si>
    <t>Posibilidad de afectación económica y reputacional por incumplimiento en el cargue, cargues extemporáneos y/o mala calidad de la información reportada al SUI.</t>
  </si>
  <si>
    <t>Gerencia - 
Directivos -  
Profesional Área económica y estadística</t>
  </si>
  <si>
    <t>Jefe de Oficina de Planeación Institucional -
Área económica y estadística</t>
  </si>
  <si>
    <t>1. Solicitar a la gerencia, una asesoría externa para la revisión actual de las fórmulas tarifarias.
2. Realizar la búsqueda de capacitaciones en la normatividad vigente aplicable.</t>
  </si>
  <si>
    <t>Actividades ejecutadas / Actividades programadas</t>
  </si>
  <si>
    <t>Gerente / Jefe de Oficina de Planeacion Institucional / Director Técnico y de Operaciones</t>
  </si>
  <si>
    <t>Según solicitud</t>
  </si>
  <si>
    <t>1. Asegurar el presupuesto. 
2. Realizar auditorías internas.</t>
  </si>
  <si>
    <t>Gerente - Profesional Sistemas de Gestión</t>
  </si>
  <si>
    <t>Según el Plan de trabajo Sistemas de Gestión</t>
  </si>
  <si>
    <t>1. Diligenciamiento del formato de paz y salvo.
2. Solicitud de información por parte de los supervisores de los contratos.</t>
  </si>
  <si>
    <t>1. Revisar que los contratistas entreguen la información a los supervisores en la carpeta J, al momento que se liquide el contrato.</t>
  </si>
  <si>
    <t>Supervisores de cada dirección - Profesional Sistemas de Gestión</t>
  </si>
  <si>
    <t>Información recibida y entregada por cada supervisor / Total de contratos liquidados en el periodo</t>
  </si>
  <si>
    <t xml:space="preserve">Posibilidad de afectacion económica y reputacional por la calidad de las redes recibidas a urbanizadoras. </t>
  </si>
  <si>
    <t xml:space="preserve">1. Generación de certificados de calidad de la tubería. 
2. Solicitud de pólizas de estabilidad de la obra por 35% del valor a cinco años. 
3. Inspeción previa al recibo de la obra. </t>
  </si>
  <si>
    <t>Número de pólizas aplicadas para el cumplimento / Total de polizas activas</t>
  </si>
  <si>
    <t xml:space="preserve">Posibilidad de afectación reputacional por disponibilidades otorgadas sin garantías de acceso al servicio. </t>
  </si>
  <si>
    <t>1. Realizar la contratación del ente certificador dentro de los tiempos establecidos.</t>
  </si>
  <si>
    <t>Número de solicitudes de disponibilidad efectivas / Total solicitudes de disponibilidad</t>
  </si>
  <si>
    <t>Número de reportes realizados / Número de obras ejecutadas</t>
  </si>
  <si>
    <t>Posibilidad de afectación económica por la pérdida del conocimiento por fuga de información.</t>
  </si>
  <si>
    <t>Posibilidad de afectación reputacional por la no actualización del catastro debido al incumplimiento en los tiempos de envío de información por parte de las áreas encargadas.</t>
  </si>
  <si>
    <t>1. Actualización y registro de las obras.
2. Generación del certificado validando los ítems contractuales que afecten el catastro de redes.</t>
  </si>
  <si>
    <t xml:space="preserve"> Jefe de Oficina de Planeacion Institucional / Director Técnico y de Operaciones / Profesional SIG</t>
  </si>
  <si>
    <t>Posibilidad de afectación económica por pérdida de información geográfica debido a la inexistencia de copias de seguridad.</t>
  </si>
  <si>
    <t>1. Solicitar presupuesto para obtener mayor capacidad de almacenamiento de la informacion.
2. Solicitar a sistemas backups mensualmente.
3. Solicitud de reubicación del equipo por riesgo de inundación.</t>
  </si>
  <si>
    <t>Backups realizados / Backups programados</t>
  </si>
  <si>
    <t>1. Informes de supervisión.
2. Visitas a obras.
3. Asegurar el personal idoneo para la correcta supervisión de obras.</t>
  </si>
  <si>
    <t>Posibilidad de afectación económica por sesgo de la información reportada por el interventor.</t>
  </si>
  <si>
    <t>1. Ninguno.</t>
  </si>
  <si>
    <t>1. Informes de supervisión.
2. Visitas a obras.</t>
  </si>
  <si>
    <t xml:space="preserve">1. Verificación de documentos con entes externos. </t>
  </si>
  <si>
    <t>1. Visitas de verificación de uso.</t>
  </si>
  <si>
    <t>1. Comunicaciones oficiales en el momento de evidenciar demoras en la solicitud de vinculación.</t>
  </si>
  <si>
    <t>1. Envío de cronograma de cargue a inicio de año, a todos los directores de área.
2. Envío de oficios con los pendientes de cada director.
3. Mesas de trabajo con las direcciones (A solicitud).
4. Revisión periodica del estado de cargue de la información al SUI con la junta directiva.</t>
  </si>
  <si>
    <t xml:space="preserve"> 1. Capacitación sobre la normatividad vigente.
2. Análisis previo de la información enviada.
3. Aseguramiento de la información digital.</t>
  </si>
  <si>
    <t>Posibilidad de afectación reputacional por recepción de documentos fraudulentos para la vinculación.</t>
  </si>
  <si>
    <t xml:space="preserve">Posibilidad de riesgo de corrupción en la clasificación del uso del predio. </t>
  </si>
  <si>
    <t>Gerente - Profesional Diseño y Desarrollo</t>
  </si>
  <si>
    <t>Auxiliar Administrativo Matrículas</t>
  </si>
  <si>
    <t>1. Realizar visitar de verificación de usos y reportar las inconsistencias que se presenten.</t>
  </si>
  <si>
    <t>Director Comercial</t>
  </si>
  <si>
    <t>1. Realizar visitas de control y pérdidas a las urbanizaciones nuevas.</t>
  </si>
  <si>
    <t>1. Cronograma en correo electrónico para alertar sobre los días previos al envío de información.
2. Generar lineamientos de control que permitan un envío oportuno de la información.</t>
  </si>
  <si>
    <t>1. El profesional universitario de control y perdidas sale a hacer verificaciones en campo.
2. Depuraciones de bases de datos para verificar. 
3. Se atienden las denuncias realizadas por parte de la comunidad.</t>
  </si>
  <si>
    <t>1. Reiterar solicitud de personal técnico permanente para formar cuadrillas de fontaneros. 
2. Identificar y eliminar más puntos de fraude.</t>
  </si>
  <si>
    <t>Fraudes identificados / Visitas realizadas</t>
  </si>
  <si>
    <t>Posibilidad de afectación reputacional  por no obtener la Certificación en Sistemas Integrados de Gestión ISO 9001:2015, ISO 14001:2015, ISO 45001:2018.</t>
  </si>
  <si>
    <t>1. Libro de control de los procesos existentes debidamente foliados. 
2. Matriz de conceptos emitidos y actualizados</t>
  </si>
  <si>
    <t>Cada vez que se requiera</t>
  </si>
  <si>
    <t xml:space="preserve">Número de solicitudes de préstamo / Total de firmas en el libro de controles </t>
  </si>
  <si>
    <t>Posibilidad de afectación económica y reputacional por no identificar los términos comtemplados en el manual de contrtación o publicación de los actos administrativos generados en las diferentes etapas del proceso contractual.</t>
  </si>
  <si>
    <t>Posibilidad de elaboración de conceptos jurídicos adaptándolos para obtener un beneficio propio o de un tercero.</t>
  </si>
  <si>
    <t>1. Realizar capacitaciones al personal de la oficina de contratación sobre el manual de contratación.
2. Capacitación a los directores y jefes de oficina de la empresa, sobre el contenido del manual de contratación.
3. Capacitar en las diferentes disposiciones que en materia contractual se expidan en aplicación al regimen especial de contratación.</t>
  </si>
  <si>
    <t>Número de capacitaciones realizadas y con registro de asistencia / Total de capacitaciones programadas</t>
  </si>
  <si>
    <t>Posibilidad de afectación reputacional y económica por favorecimiento de hechos de corrupción durante el ejercicio auditor.</t>
  </si>
  <si>
    <t xml:space="preserve">Posibilidad de afectación económica y reputacional por retrasos en los tiempos de entrega a los informes a  entes de control. </t>
  </si>
  <si>
    <t>1. Plan anual de auditorías definido y aprobado por el Comité Institucional de Control Interno.
2. Informes de seguimiento de control interno.
3. Informes de auditoría.
4. Informes generados para entes de control
Planes de Mejoramiento.</t>
  </si>
  <si>
    <t>Actividades ejecutadas / Total de actividades programadas</t>
  </si>
  <si>
    <t>Posibilidad de riesgo de corrupción por información manipulada y favorecida a terceros.</t>
  </si>
  <si>
    <t>1. Verificar el cumplimiento de requisitos normativos.
2. Comités de disponibilidad.
3. Informes o actas de acompañamiento a las actividades.
4. Hoja de cumplimiento de requisitos.</t>
  </si>
  <si>
    <t>Jefe de Oficina de Planeación Institucional</t>
  </si>
  <si>
    <t>Posibilidad de corrupción por modificar y/o alterar los registros de inventarios de bienes o insumos con el fin de obtener un beneficio propio o de un tercero, se apropie de estos recursos materiales.</t>
  </si>
  <si>
    <t>Trimestral</t>
  </si>
  <si>
    <t>Profesional Universitario Sistemas e Informática</t>
  </si>
  <si>
    <t>Profesional Universitario</t>
  </si>
  <si>
    <t>Profesional Universitario SST</t>
  </si>
  <si>
    <t>Técnico Administrativo de Almacén</t>
  </si>
  <si>
    <t>Número de ítems faltantes en la revisión de Inventario / Total de ítems registrados en el inventario</t>
  </si>
  <si>
    <t>Posibilidad de riesgo de corrupción por mal manejo de los procedimientos con el fin de beneficiar a un usuario recibiendo beneficio propio, concediendo favores en los trámites.</t>
  </si>
  <si>
    <t>1. Procedimientos establecidos y manuales de funciones
2. Auditorías y seguimientos a los procedimientos y documentos solicitados en los diferentes trámites.</t>
  </si>
  <si>
    <t>1. Informe de seguimiento y/o auditoria por parte de la oficina de control interno.</t>
  </si>
  <si>
    <t xml:space="preserve">Profesional de Atención al Usuario </t>
  </si>
  <si>
    <t>Profesional Universitario Cobro Prejurídico</t>
  </si>
  <si>
    <t xml:space="preserve">Posibilidad de riesgo de corrupción po modificar y/o alterar la información, presupuestal, contable o financiera con el fin de desviar fondos o transpasar  sumas de dinero a cuentas personales o de terceros. </t>
  </si>
  <si>
    <t xml:space="preserve">1. Seguimiento a cuadro en excel con cruce de informacion de bancos. </t>
  </si>
  <si>
    <t>1. Revisión de descuentos practicados a las cuentas de cobro a proveedores y pagos directos</t>
  </si>
  <si>
    <t>1. Cruce de información</t>
  </si>
  <si>
    <t>1. Seguimiento diario del recaudo</t>
  </si>
  <si>
    <t>1. Conciliaciones y Estado de las cuentas bancarias verificadas.
2. Correos enviados y Recibidos.
3. Actas</t>
  </si>
  <si>
    <t>1. Control y seguimiento a través de revisiones periódicas a las conciliaciones bancarias e informacion general financiera.</t>
  </si>
  <si>
    <t>1. Continuar con el control a los CDPs y registros presupuestales</t>
  </si>
  <si>
    <t>1. Gestionar con la Alta Gerencia el mejoramiento de los sistemas de información de forma integral</t>
  </si>
  <si>
    <t>1. Generar semanalmente control de los saldos de bancos y los pagos realizados</t>
  </si>
  <si>
    <t>Número de conciliaciones revisadas / Total de conciliaciones solicitadas</t>
  </si>
  <si>
    <t>1. Se realizan copias de seguridad periodicamente para posteriormente digitalizarlas.</t>
  </si>
  <si>
    <t>1. Dar cumplimiento establecido al cronograma de mantenimiento preventivo.</t>
  </si>
  <si>
    <t>1. Se realizan inventarios periodicamente.</t>
  </si>
  <si>
    <t>Director Administrativo y de Talento Humano</t>
  </si>
  <si>
    <t>Director Administrativo y de Talento Humano / Jefe de Gestión Documental</t>
  </si>
  <si>
    <t>Profesional Universitario Comunicación e Imagen Corporativa</t>
  </si>
  <si>
    <t>Jefe Oficina de Control Interno</t>
  </si>
  <si>
    <t>Jefe de Oficina Asesora Jurídica y de Contratación</t>
  </si>
  <si>
    <t>Profesional Presupuesto</t>
  </si>
  <si>
    <t>GESTIÓN DE COBRO</t>
  </si>
  <si>
    <t xml:space="preserve">Posibilidad de afectaciÓn reputacional al no lograr el cobro persuasivo a usuarios de más de 5 meses de mora. </t>
  </si>
  <si>
    <t>1. Persuadir a los usuarios diariamente con el fin de evitar el paso a cobro coactivo, utilizando los diferentes mecanismos de comunicación.</t>
  </si>
  <si>
    <t xml:space="preserve">Profesional Universitaria en Gestión de Cobro. </t>
  </si>
  <si>
    <t>Número de usuarios que cancelan o hacen acuerdos de pago / Número de usuarios en etapa persuasiva y coactiva</t>
  </si>
  <si>
    <t>Director Comercial - Profesional Universitario Control y Pérdidas.</t>
  </si>
  <si>
    <t>Auditorías y/o seguimientos realizadas /Auditorías y/o seguimientos programadas</t>
  </si>
  <si>
    <t>1. Actualizar de procedimientos documentados.</t>
  </si>
  <si>
    <t>Jefe PTAR (Santuario / La Diva)</t>
  </si>
  <si>
    <t>Aplica el cronograma de mantenimiento incluido en el plan</t>
  </si>
  <si>
    <t xml:space="preserve">1. Cronograma anual de mantenimiento preventivo- redes sistema de alcantarillado
2.Procedimiento reparación redes de acueducto.
</t>
  </si>
  <si>
    <t>1. Fortalecer  y ejecutar el cronograma de mantenimiento preventivo de las redes para minimizar fallas e interrupciones del servicio.
2. Implementar una  protocolo ágil de respuesta ante incidentes en el menor tiempo posible.</t>
  </si>
  <si>
    <t>Coordinador de Redes</t>
  </si>
  <si>
    <t>Cuatrienio 2024- 2027
Con periodicidad de seguimiento anual</t>
  </si>
  <si>
    <t>Director Técnico y Operaciones</t>
  </si>
  <si>
    <t>31/12/2025 (Seguimiento Mensual - Trimestral)</t>
  </si>
  <si>
    <t>1.Actividades correctivas en campo una vez se identifica el daño.</t>
  </si>
  <si>
    <t>Director Técnico y Operaciones
Coordinador de Mantenimiento</t>
  </si>
  <si>
    <t>5 a 10 años</t>
  </si>
  <si>
    <t>1. Se cuenta con los equipos audivisuales necesarios para la ejecución de las actividades de los contratistas.</t>
  </si>
  <si>
    <t>1. Se cuenta con la política de comunicaciones</t>
  </si>
  <si>
    <t xml:space="preserve">1. Solicitud de equipos audivisuales </t>
  </si>
  <si>
    <t>1. Actualización y socialización de la politica de comunicaciones</t>
  </si>
  <si>
    <t>1. Solicitar con anticipación la información necesaria para la presentación de los informes.</t>
  </si>
  <si>
    <t>1. Informar a la gerencia posibles irregularidades identificadas en las auditorías, seguimientos y elaboración de informes a los entes de control.</t>
  </si>
  <si>
    <t>1. Mantener el control en el libro con los documentos debidamente foliados y generar un formato de solicitud de préstamo del proceso contractual</t>
  </si>
  <si>
    <t>1. Solicitud mejoramiento del software.
2. Detección de facturas que presentan errores.</t>
  </si>
  <si>
    <t>1. Mantener documentadas y actualizadas las actas de evaluación de idoneidad.</t>
  </si>
  <si>
    <t>Cada vez que se presente una contratación de pequeñas cuantías</t>
  </si>
  <si>
    <t>Actas de idoneidad realizadas / Total de contratos de mínimas cuantías</t>
  </si>
  <si>
    <t xml:space="preserve">Probable afectación en la continuidad del servicio de acueducto y/o alcantarillado por fallas en la infraestructura, daños por terceros o eventos naturales, lo que puede generar impacto reputacional e inconformidad en los usuarios. </t>
  </si>
  <si>
    <t>Posibilidad de afectación económica por incumplimiento de la normatividad ambiental.</t>
  </si>
  <si>
    <t>Posibilidad de afectación económica y reputacional por falta y/o inexistencia de mantenimiento preventivo-correctivo.</t>
  </si>
  <si>
    <t>Posibilidad de riesgo de corrupción por otorgar contratos de pequeñas cuantías a proveedores seleccionados, con el fin de recibir dádivas por parte de terceros.</t>
  </si>
  <si>
    <t>Posibilidad de afectación reputacional por incumplimiento en las actividades incluidas en la programación en el marco de la educación ambiental y cultura ciudadana.</t>
  </si>
  <si>
    <t>Posibilidad de afectación reputacional por la inadecuada prestación del servicio de aseo integral.</t>
  </si>
  <si>
    <t>1. Reposición de redes.</t>
  </si>
  <si>
    <t>1. Realizar las actas correspondientes a cada proceso contractual de mínima cuantía.</t>
  </si>
  <si>
    <t>1. Actas. 
2. Planilla asistencia. 
3. Solicitud de personal a distintas áreas. 
4. Socialización con la comunidad con evidencia fotográfica: Con soporte en pagina web y reportado a calidad.</t>
  </si>
  <si>
    <t xml:space="preserve"> 1. Contratación del servicio de transporte de residuos.
2. Transporte y disposición final. 
3. Contratación de servicio de mantenimiento para vehículos.</t>
  </si>
  <si>
    <t>CONTROLES EXISTENTES 
(Lo que se esta haciendo para mitigar ese riesgo)</t>
  </si>
  <si>
    <t>RIESGO INHERENTE (Riesgo propio de la actividad que nosotros desarrollamos. Cómo se analiza determinando la probabilidad, el impacto y la zona de riesgo)</t>
  </si>
  <si>
    <t>DESCRIPCIÓN DEL RIESGO 
(Identificar cuáles son los puntos de riesgo, cuáles son esas áreas de impacto,factores de riesgo para realizar la descripcion del riesgo. El riesgo es la posibilidad que se presente una situación o un riesgo que podria afectar el cumplimiento de los objetivos)</t>
  </si>
  <si>
    <t>RIESGO RESIDUAL (Nos permite aplicar la efectividad de los controles y que estos controles sean efectivos y que se esten ejecutados)</t>
  </si>
  <si>
    <t>1. Mantenimientos correctivos, según necesidad. 
2. Reiterar la solicitud de apropiación de recursos para mantenimientos correctivos y preventivos.</t>
  </si>
  <si>
    <t>1. Número de Barrios Atendido cuatrimestre / Número de Barrios Proyectados
2. Número de Incidentes Atendidos cuatrimestre / Número de Incidentes Reportados</t>
  </si>
  <si>
    <t xml:space="preserve">Alcantarillado:  
Actividades ejecutadas del PSMV / Actividades planeadas del PSMV
                                                            Acueducto: 
Número de PUEAA ejecutado / Número de PUEAA planeado
Aseo:
Número de avances entregados del PEC en el plazo establecido / Número total de avances requeridos </t>
  </si>
  <si>
    <t>Rutas realizadas / Rutas  programadas de recolección 
Rutas realizadas / Rutas programadas de barrido</t>
  </si>
  <si>
    <t>1. Seguimiento a las fechas de cada proceso disciplinario.</t>
  </si>
  <si>
    <t>Posibilidad de afectacion reputacional por vencimiento de terminos en procesos disciplinarios.</t>
  </si>
  <si>
    <t>Posibilidad de afectación económica y reputacional al no ejecutar el Plan de Trabajo Anual SST.</t>
  </si>
  <si>
    <t xml:space="preserve">1. Ejecutar presupuesto. 
2. Apoyos al area SST. 
3. Auditorías por ARL. 
4. Presentación de informe de cumplimiento de metas SST a la alta dirección. </t>
  </si>
  <si>
    <t>Posibilidad de pérdida de elementos a cargo del área de almacén.</t>
  </si>
  <si>
    <t>1. Verificación y revisión de las Actas de Entradas.
2. Verificación y revisión de las Actas de Salidas.</t>
  </si>
  <si>
    <t>1. Dar cumplimiento al procedimiento de copias de seguridad establecido por el área de Sistemas e Informática.</t>
  </si>
  <si>
    <t>1. Dar soporte técnico a los mantenimientos preventivos establecidos según el cronograma.</t>
  </si>
  <si>
    <t>Número de documento formalizados / Número de documentos proyectados 
  Número de Actividades Ejecutadas / Número de Actividades programadas</t>
  </si>
  <si>
    <t>1. Ejecutar y cumplir  las actividades incluidas en el programa de mantenimiento PTAR (preventivo-correctivo).</t>
  </si>
  <si>
    <t>Gerente
Dirección de operaciones
Coordinador ambiental</t>
  </si>
  <si>
    <t>1. Requerir la elaboración o actualización de los planes o programas necesarios para su respectiva ejecución y cumplimiento del marco legal.
2. Promover el cumplimiento de las actividades, metas e indicadores de cada uno de los programas.</t>
  </si>
  <si>
    <t xml:space="preserve"> 1. Disponer de vehículos para el cumplimiento de la programación de las rutas.
2. Seguimiento periódico a rutas programadas.</t>
  </si>
  <si>
    <t>1. Según contratación anual.
2. Seguimiento periódico a rutas.</t>
  </si>
  <si>
    <t>1. Ejecutar  las actividades incluidas en la programación de Educación Ambiental y Cultura Ciudadana.</t>
  </si>
  <si>
    <t xml:space="preserve">Profesional Cultura Ciudadana </t>
  </si>
  <si>
    <t>1. Formular Planes de Mantenimiento Preventivo.
2. Desarrollar y ejecutar actividades incluidas dentro del programación del Plan de Mantenimiento Preventivo.</t>
  </si>
  <si>
    <t>Número de errores detectados / Número de liquidaciones generadas</t>
  </si>
  <si>
    <t>1. Tener un stock moderado que permita un mejor control.</t>
  </si>
  <si>
    <t>1. Se han realizado solicitudes en el mejoramiento de la infraestructura del área de almacen.</t>
  </si>
  <si>
    <t>1. Informar a control interno sobre posibles irregularidades en el manejo del inventario.</t>
  </si>
  <si>
    <t>1. Unificar con el área SST las actividades de capacitación que sean realacionadas.</t>
  </si>
  <si>
    <t>Versión: 2.0</t>
  </si>
  <si>
    <t>Página 1 de 6</t>
  </si>
  <si>
    <t>Número de procesos vencidos / Total de procesos</t>
  </si>
  <si>
    <t>Número de informes con soportes completos / Número de informes entregados</t>
  </si>
  <si>
    <t>Número de disponibilidades otorgadas / Número total de disponibilidades solicitadas</t>
  </si>
  <si>
    <t>1. Realizar visitas aleatorias para recibo de obras de las temporales allegadas a la oficina de Diseño y Desarrollo (urbanizaciones), definitivas, ampliaciones de diametro y domiciliarias, así como seguimientos a proyectos.
2. Cada vez que se otorgue una disponibilidad se debe contar con todos los soportes correspondientes para dicho trámite.</t>
  </si>
  <si>
    <t>Posibilidad de afectación reputacional por ausencia de procedimientos documentados.</t>
  </si>
  <si>
    <t>Posbilidad de afectación económica por el incumplimiento de los planes que se desarrollan en la oficina de Talento Humano.</t>
  </si>
  <si>
    <t>Posibilidad de afectacion económica de pérdida de información por fenómenos naturales.</t>
  </si>
  <si>
    <t>Posibilidad de afectación reputacional por delegar la función de ejecución de cortes y reconexiones.</t>
  </si>
  <si>
    <t>Posibilidad de afectación económica y reputacional por no asegurar la eliminación de los fraudes cometidos al sistema de acueducto, aumentando las pérdidas comerciales.</t>
  </si>
  <si>
    <t>Posibilidad de afectación económica y reputacional por la información errónea suministrada por las diferentes áreas y los balances realizados</t>
  </si>
  <si>
    <t>Posibilidad de afectación reputacional por ausencia de infraestructura de almacenamiento interno (PTAP la colina) y almacenamiento externo (Red de distribución).</t>
  </si>
  <si>
    <t>1. Ninguno</t>
  </si>
  <si>
    <t>1. Solicitar desde la oficina de planeación a la alta gerencia la creación de almacenamientos internos y externos. 
2. Trabajar mancomunadamente con la dirección de operaciones para mitigar estos riesgos.</t>
  </si>
  <si>
    <t>Jefe de Oficina de Planeación Institucional - Director Técnico y de Operaciones</t>
  </si>
  <si>
    <t>Número de solicitudes de almacenamiento ejecutadas / Total de solicitudes generadas</t>
  </si>
  <si>
    <t>Anual</t>
  </si>
  <si>
    <t>Posibilidad de afectación económica y reputacional por fallos amañados en procesos a favor de otro servidor público</t>
  </si>
  <si>
    <t>1. Auditorias control interno.
2. Revisión de la contratación.</t>
  </si>
  <si>
    <t>1. Reforzar las capacitaciones en temas de integridad y valores.
2. Seguimiento a acciones generadas en auditorías internas y/o Planes de Mejoramieto hechos a Control Interno.
3. Revisión de cumplimientos de requisitos para la contratación.</t>
  </si>
  <si>
    <t>Gerencia - Control interno - Contratación</t>
  </si>
  <si>
    <t>Hallazgos de auditorías realizadas y/o seguimientos</t>
  </si>
  <si>
    <t>Posibilidad de afectación económica por alteración de facturas</t>
  </si>
  <si>
    <t>Número de errores identificados / Total de revisiones realizadas</t>
  </si>
  <si>
    <t>1. Realizar cambios en la plataforma que no permitan realizar cambios a las facturas sin previa autorización y revisión según sea el caso.</t>
  </si>
  <si>
    <t>Cambios realizados a las facturas / Total de cambios aprobados por periodo</t>
  </si>
  <si>
    <t>Posibilidad de afectacón económica por fallas y alteraciones en la generación de la nómina.</t>
  </si>
  <si>
    <t>1. Solicitud de ajustes en el software, según requerimientos.
2. Revisión de la liquidación de la nómina antes de generarla.</t>
  </si>
  <si>
    <t>VIGENCIA: 2025</t>
  </si>
  <si>
    <t>MAPA DE RIESGOS INSTITUCIONALES</t>
  </si>
  <si>
    <t>Codigo: GPI-OPI.MIPG08-210.POL7.F01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</si>
</sst>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sz val="11"/>
      <color indexed="8"/>
      <name val="Franklin Gothic Book"/>
      <family val="2"/>
    </font>
    <font>
      <b/>
      <sz val="11"/>
      <color indexed="8"/>
      <name val="Franklin Gothic Book"/>
      <family val="2"/>
    </font>
    <font>
      <b/>
      <sz val="11"/>
      <name val="Franklin Gothic Book"/>
      <family val="2"/>
    </font>
    <font>
      <b/>
      <u/>
      <sz val="11"/>
      <color indexed="8"/>
      <name val="Franklin Gothic Book"/>
      <family val="2"/>
    </font>
    <font>
      <sz val="9"/>
      <name val="Franklin Gothic Book"/>
      <family val="2"/>
    </font>
    <font>
      <sz val="6"/>
      <name val="Franklin Gothic Book"/>
      <family val="2"/>
    </font>
    <font>
      <b/>
      <sz val="11"/>
      <color theme="1"/>
      <name val="Calibri"/>
      <family val="2"/>
      <scheme val="minor"/>
    </font>
    <font>
      <sz val="11"/>
      <color theme="1"/>
      <name val="Franklin Gothic Book"/>
      <family val="2"/>
    </font>
    <font>
      <b/>
      <sz val="11"/>
      <color theme="1"/>
      <name val="Franklin Gothic Book"/>
      <family val="2"/>
    </font>
    <font>
      <sz val="11"/>
      <color theme="1"/>
      <name val="Arial"/>
      <family val="2"/>
    </font>
    <font>
      <b/>
      <sz val="11"/>
      <color theme="1"/>
      <name val="Arial"/>
      <family val="2"/>
    </font>
    <font>
      <sz val="9"/>
      <color theme="1"/>
      <name val="Franklin Gothic Book"/>
      <family val="2"/>
    </font>
    <font>
      <sz val="10"/>
      <color theme="1"/>
      <name val="Arial"/>
      <family val="2"/>
    </font>
    <font>
      <b/>
      <sz val="9"/>
      <color theme="0"/>
      <name val="Franklin Gothic Book"/>
      <family val="2"/>
    </font>
    <font>
      <b/>
      <sz val="10"/>
      <color theme="0"/>
      <name val="Calibri"/>
      <family val="2"/>
      <scheme val="minor"/>
    </font>
    <font>
      <sz val="11"/>
      <color theme="1"/>
      <name val="Calibri"/>
      <family val="2"/>
      <scheme val="minor"/>
    </font>
    <font>
      <sz val="9"/>
      <color theme="1"/>
      <name val="Arial"/>
      <family val="2"/>
    </font>
    <font>
      <sz val="9"/>
      <color rgb="FFFF0000"/>
      <name val="Franklin Gothic Book"/>
      <family val="2"/>
    </font>
    <font>
      <sz val="6"/>
      <color theme="1"/>
      <name val="Franklin Gothic Book"/>
      <family val="2"/>
    </font>
    <font>
      <sz val="9"/>
      <color rgb="FF000000"/>
      <name val="Franklin Gothic Book"/>
      <family val="2"/>
    </font>
    <font>
      <sz val="9"/>
      <name val="Arial"/>
      <family val="2"/>
    </font>
    <font>
      <sz val="6"/>
      <color theme="0"/>
      <name val="Arial"/>
      <family val="2"/>
    </font>
    <font>
      <sz val="9"/>
      <color rgb="FF000000"/>
      <name val="Arial"/>
      <family val="2"/>
    </font>
    <font>
      <sz val="11"/>
      <name val="Franklin Gothic Book"/>
      <family val="2"/>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rgb="FF00B050"/>
        <bgColor indexed="64"/>
      </patternFill>
    </fill>
    <fill>
      <patternFill patternType="solid">
        <fgColor theme="6" tint="-0.49998474074526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9" fontId="17" fillId="0" borderId="0" applyFont="0" applyFill="0" applyBorder="0" applyAlignment="0" applyProtection="0"/>
  </cellStyleXfs>
  <cellXfs count="190">
    <xf numFmtId="0" fontId="0" fillId="0" borderId="0" xfId="0"/>
    <xf numFmtId="0" fontId="9" fillId="0" borderId="0" xfId="0" applyFont="1" applyAlignment="1">
      <alignment wrapText="1"/>
    </xf>
    <xf numFmtId="0" fontId="9" fillId="0" borderId="0" xfId="0" applyFont="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wrapText="1"/>
    </xf>
    <xf numFmtId="0" fontId="9" fillId="6" borderId="2" xfId="0" applyFont="1" applyFill="1" applyBorder="1" applyAlignment="1">
      <alignment horizontal="center" wrapText="1"/>
    </xf>
    <xf numFmtId="0" fontId="9" fillId="3" borderId="5"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6" xfId="0" applyFont="1" applyBorder="1" applyAlignment="1">
      <alignment wrapText="1"/>
    </xf>
    <xf numFmtId="0" fontId="9" fillId="0" borderId="7" xfId="0" applyFont="1" applyBorder="1" applyAlignment="1">
      <alignment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9" fillId="0" borderId="11" xfId="0" applyFont="1" applyBorder="1" applyAlignment="1">
      <alignment wrapText="1"/>
    </xf>
    <xf numFmtId="0" fontId="9" fillId="0" borderId="12" xfId="0" applyFont="1" applyBorder="1" applyAlignment="1">
      <alignment wrapText="1"/>
    </xf>
    <xf numFmtId="0" fontId="9" fillId="0" borderId="13" xfId="0" applyFont="1" applyBorder="1" applyAlignment="1">
      <alignment wrapText="1"/>
    </xf>
    <xf numFmtId="9" fontId="9" fillId="0" borderId="3"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0" fillId="2" borderId="14"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wrapText="1"/>
    </xf>
    <xf numFmtId="0" fontId="9" fillId="4" borderId="5" xfId="0" applyFont="1" applyFill="1" applyBorder="1" applyAlignment="1">
      <alignment horizontal="center" vertical="center" wrapText="1"/>
    </xf>
    <xf numFmtId="0" fontId="9" fillId="5" borderId="5" xfId="0" applyFont="1" applyFill="1" applyBorder="1" applyAlignment="1">
      <alignment horizontal="center" wrapText="1"/>
    </xf>
    <xf numFmtId="0" fontId="9" fillId="6" borderId="15" xfId="0" applyFont="1" applyFill="1" applyBorder="1" applyAlignment="1">
      <alignment horizont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6" xfId="0" applyFont="1" applyBorder="1" applyAlignment="1">
      <alignment horizontal="center" vertical="center" wrapText="1"/>
    </xf>
    <xf numFmtId="0" fontId="7" fillId="0" borderId="0" xfId="0" applyFont="1"/>
    <xf numFmtId="0" fontId="7" fillId="0" borderId="0" xfId="0" applyFont="1" applyAlignment="1">
      <alignment horizontal="center" vertical="center"/>
    </xf>
    <xf numFmtId="0" fontId="13" fillId="0" borderId="0" xfId="0" applyFont="1"/>
    <xf numFmtId="0" fontId="6" fillId="0" borderId="0" xfId="0" applyFont="1"/>
    <xf numFmtId="10" fontId="9" fillId="0" borderId="1" xfId="0" applyNumberFormat="1" applyFont="1" applyBorder="1" applyAlignment="1">
      <alignment horizontal="center" vertical="center" wrapText="1"/>
    </xf>
    <xf numFmtId="10" fontId="9" fillId="0" borderId="2" xfId="0" applyNumberFormat="1" applyFont="1" applyBorder="1" applyAlignment="1">
      <alignment horizontal="center" vertical="center" wrapText="1"/>
    </xf>
    <xf numFmtId="10" fontId="9" fillId="0" borderId="5" xfId="0" applyNumberFormat="1" applyFont="1" applyBorder="1" applyAlignment="1">
      <alignment horizontal="center" vertical="center" wrapText="1"/>
    </xf>
    <xf numFmtId="10" fontId="9" fillId="0" borderId="15" xfId="0" applyNumberFormat="1" applyFont="1" applyBorder="1" applyAlignment="1">
      <alignment horizontal="center" vertical="center" wrapText="1"/>
    </xf>
    <xf numFmtId="0" fontId="9" fillId="7" borderId="14"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10" fontId="9" fillId="8" borderId="3" xfId="0" applyNumberFormat="1" applyFont="1" applyFill="1" applyBorder="1" applyAlignment="1">
      <alignment horizontal="center" vertical="center" wrapText="1"/>
    </xf>
    <xf numFmtId="10" fontId="9" fillId="8" borderId="1" xfId="0" applyNumberFormat="1" applyFont="1" applyFill="1" applyBorder="1" applyAlignment="1">
      <alignment horizontal="center" vertical="center" wrapText="1"/>
    </xf>
    <xf numFmtId="10" fontId="9" fillId="8" borderId="4" xfId="0" applyNumberFormat="1" applyFont="1" applyFill="1" applyBorder="1" applyAlignment="1">
      <alignment horizontal="center" vertical="center" wrapText="1"/>
    </xf>
    <xf numFmtId="10" fontId="9" fillId="8" borderId="5"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1" fillId="0" borderId="0" xfId="0" applyFont="1"/>
    <xf numFmtId="0" fontId="11" fillId="0" borderId="0" xfId="0" applyFont="1" applyAlignment="1">
      <alignment vertical="center" wrapText="1"/>
    </xf>
    <xf numFmtId="0" fontId="10" fillId="2" borderId="2" xfId="0" applyFont="1" applyFill="1" applyBorder="1" applyAlignment="1">
      <alignment horizontal="center" vertical="center" wrapText="1"/>
    </xf>
    <xf numFmtId="9" fontId="9" fillId="8" borderId="2" xfId="0" applyNumberFormat="1" applyFont="1" applyFill="1" applyBorder="1" applyAlignment="1">
      <alignment horizontal="center" vertical="center" wrapText="1"/>
    </xf>
    <xf numFmtId="0" fontId="9" fillId="8" borderId="2" xfId="0" applyFont="1" applyFill="1" applyBorder="1" applyAlignment="1">
      <alignment horizontal="center" vertical="center" wrapText="1"/>
    </xf>
    <xf numFmtId="9" fontId="4" fillId="0" borderId="15" xfId="0" applyNumberFormat="1"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9" fontId="6" fillId="0" borderId="1" xfId="0" applyNumberFormat="1" applyFont="1" applyBorder="1" applyAlignment="1">
      <alignment horizontal="center" vertical="center" wrapText="1"/>
    </xf>
    <xf numFmtId="9" fontId="6"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10" fontId="6" fillId="0" borderId="1" xfId="0" applyNumberFormat="1" applyFont="1" applyBorder="1" applyAlignment="1" applyProtection="1">
      <alignment horizontal="center" vertical="center" wrapText="1"/>
      <protection locked="0"/>
    </xf>
    <xf numFmtId="14" fontId="13"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xf numFmtId="0" fontId="14" fillId="0" borderId="0" xfId="0" applyFont="1" applyAlignment="1">
      <alignment vertical="center" wrapText="1"/>
    </xf>
    <xf numFmtId="0" fontId="15" fillId="10" borderId="1" xfId="0" applyFont="1" applyFill="1" applyBorder="1" applyAlignment="1">
      <alignment horizontal="center" vertical="center" wrapText="1"/>
    </xf>
    <xf numFmtId="0" fontId="15" fillId="10" borderId="1" xfId="0" applyFont="1" applyFill="1" applyBorder="1" applyAlignment="1">
      <alignment horizontal="center" vertical="center" textRotation="90" wrapText="1"/>
    </xf>
    <xf numFmtId="0" fontId="16" fillId="10" borderId="1" xfId="0" applyFont="1" applyFill="1" applyBorder="1" applyAlignment="1">
      <alignment horizontal="center" vertical="center"/>
    </xf>
    <xf numFmtId="9" fontId="13" fillId="0" borderId="1" xfId="2" applyFont="1" applyBorder="1" applyAlignment="1" applyProtection="1">
      <alignment horizontal="center" vertical="center" wrapText="1"/>
      <protection locked="0"/>
    </xf>
    <xf numFmtId="0" fontId="18" fillId="0" borderId="41" xfId="0" applyFont="1" applyBorder="1" applyAlignment="1">
      <alignment horizontal="center" vertical="center" textRotation="90" wrapText="1"/>
    </xf>
    <xf numFmtId="0" fontId="18" fillId="0" borderId="1" xfId="0" applyFont="1" applyBorder="1" applyAlignment="1">
      <alignment horizontal="center" vertical="center" textRotation="90" wrapText="1"/>
    </xf>
    <xf numFmtId="0" fontId="13" fillId="0" borderId="1" xfId="0" applyFont="1" applyBorder="1" applyAlignment="1">
      <alignment horizontal="center" vertical="center"/>
    </xf>
    <xf numFmtId="14" fontId="19" fillId="0" borderId="1" xfId="0" applyNumberFormat="1" applyFont="1" applyBorder="1" applyAlignment="1" applyProtection="1">
      <alignment horizontal="center" vertical="center" wrapText="1"/>
      <protection locked="0"/>
    </xf>
    <xf numFmtId="9" fontId="13" fillId="0" borderId="1" xfId="0" applyNumberFormat="1" applyFont="1" applyBorder="1" applyAlignment="1">
      <alignment horizontal="center" vertical="center" wrapText="1"/>
    </xf>
    <xf numFmtId="10" fontId="13" fillId="0" borderId="1" xfId="0" applyNumberFormat="1" applyFont="1" applyBorder="1" applyAlignment="1" applyProtection="1">
      <alignment horizontal="center" vertical="center" wrapText="1"/>
      <protection locked="0"/>
    </xf>
    <xf numFmtId="0" fontId="20" fillId="0" borderId="0" xfId="0" applyFont="1" applyAlignment="1">
      <alignment horizontal="center" vertical="center"/>
    </xf>
    <xf numFmtId="9" fontId="21" fillId="0" borderId="2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9" fontId="18" fillId="0" borderId="1" xfId="0" applyNumberFormat="1" applyFont="1" applyBorder="1" applyAlignment="1" applyProtection="1">
      <alignment horizontal="center" vertical="center" wrapText="1"/>
      <protection locked="0"/>
    </xf>
    <xf numFmtId="9" fontId="22" fillId="0" borderId="1" xfId="0" applyNumberFormat="1" applyFont="1" applyBorder="1" applyAlignment="1">
      <alignment horizontal="center" vertical="center" wrapText="1"/>
    </xf>
    <xf numFmtId="9" fontId="22" fillId="0" borderId="1" xfId="0" applyNumberFormat="1"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2" fillId="0" borderId="1" xfId="0" applyFont="1" applyBorder="1" applyAlignment="1" applyProtection="1">
      <alignment horizontal="left" vertical="center" wrapText="1"/>
      <protection locked="0"/>
    </xf>
    <xf numFmtId="10" fontId="22"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14" fontId="18" fillId="0" borderId="1" xfId="0" applyNumberFormat="1" applyFont="1" applyBorder="1" applyAlignment="1" applyProtection="1">
      <alignment horizontal="center" vertical="center" wrapText="1"/>
      <protection locked="0"/>
    </xf>
    <xf numFmtId="0" fontId="18" fillId="0" borderId="0" xfId="0" applyFont="1"/>
    <xf numFmtId="0" fontId="22" fillId="0" borderId="0" xfId="0" applyFont="1"/>
    <xf numFmtId="0" fontId="23" fillId="0" borderId="0" xfId="0" applyFont="1" applyAlignment="1">
      <alignment horizontal="center" vertical="center"/>
    </xf>
    <xf numFmtId="0" fontId="6"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8" fillId="11" borderId="1" xfId="0" applyFont="1" applyFill="1" applyBorder="1" applyAlignment="1" applyProtection="1">
      <alignment horizontal="left" vertical="center" wrapText="1"/>
      <protection locked="0"/>
    </xf>
    <xf numFmtId="14" fontId="24" fillId="0" borderId="1" xfId="0" applyNumberFormat="1" applyFont="1" applyBorder="1" applyAlignment="1" applyProtection="1">
      <alignment horizontal="center" vertical="center" wrapText="1"/>
      <protection locked="0"/>
    </xf>
    <xf numFmtId="0" fontId="18" fillId="11" borderId="1" xfId="0" applyFont="1" applyFill="1" applyBorder="1" applyAlignment="1" applyProtection="1">
      <alignment horizontal="center" vertical="center" wrapText="1"/>
      <protection locked="0"/>
    </xf>
    <xf numFmtId="0" fontId="13" fillId="0" borderId="0" xfId="0" applyFont="1" applyAlignment="1">
      <alignment horizontal="left"/>
    </xf>
    <xf numFmtId="14" fontId="13" fillId="0" borderId="1" xfId="0" applyNumberFormat="1"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3" fillId="0" borderId="1" xfId="0" applyFont="1" applyBorder="1"/>
    <xf numFmtId="0" fontId="9" fillId="0" borderId="0" xfId="0" applyFont="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6" fillId="0" borderId="1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5" fillId="10" borderId="19"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0" borderId="41" xfId="0" applyFont="1" applyFill="1" applyBorder="1" applyAlignment="1">
      <alignment horizontal="center" vertical="center" wrapText="1"/>
    </xf>
    <xf numFmtId="0" fontId="15" fillId="10" borderId="42" xfId="0" applyFont="1" applyFill="1" applyBorder="1" applyAlignment="1">
      <alignment horizontal="center" vertical="center" wrapText="1"/>
    </xf>
    <xf numFmtId="0" fontId="13" fillId="0" borderId="1" xfId="0" applyFont="1" applyBorder="1" applyAlignment="1">
      <alignment horizontal="center"/>
    </xf>
    <xf numFmtId="0" fontId="9" fillId="0" borderId="20" xfId="0" applyFont="1" applyBorder="1" applyAlignment="1">
      <alignment horizontal="left" vertical="center"/>
    </xf>
    <xf numFmtId="0" fontId="16" fillId="10" borderId="19" xfId="0" applyFont="1" applyFill="1" applyBorder="1" applyAlignment="1">
      <alignment horizontal="center" vertical="center"/>
    </xf>
    <xf numFmtId="0" fontId="16" fillId="10" borderId="20" xfId="0" applyFont="1" applyFill="1" applyBorder="1" applyAlignment="1">
      <alignment horizontal="center" vertical="center"/>
    </xf>
    <xf numFmtId="0" fontId="16" fillId="10" borderId="21" xfId="0" applyFont="1" applyFill="1" applyBorder="1" applyAlignment="1">
      <alignment horizontal="center" vertical="center"/>
    </xf>
    <xf numFmtId="0" fontId="8" fillId="0" borderId="1" xfId="0" applyFont="1" applyBorder="1" applyAlignment="1">
      <alignment horizontal="center"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6" xfId="0" applyFont="1" applyBorder="1" applyAlignment="1">
      <alignment horizontal="left"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15"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0" borderId="25" xfId="0" applyFont="1" applyBorder="1" applyAlignment="1">
      <alignment horizontal="left" vertical="center" wrapText="1"/>
    </xf>
    <xf numFmtId="0" fontId="9" fillId="0" borderId="23" xfId="0" applyFont="1" applyBorder="1" applyAlignment="1">
      <alignment horizontal="left" vertical="center" wrapText="1"/>
    </xf>
    <xf numFmtId="0" fontId="9" fillId="0" borderId="27" xfId="0" applyFont="1" applyBorder="1" applyAlignment="1">
      <alignment horizontal="left"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9" fillId="0" borderId="21" xfId="0" applyFont="1" applyBorder="1" applyAlignment="1">
      <alignment horizontal="left" vertical="center" wrapText="1"/>
    </xf>
    <xf numFmtId="0" fontId="9" fillId="0" borderId="24" xfId="0" applyFont="1" applyBorder="1" applyAlignment="1">
      <alignment horizontal="left"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0" fillId="2" borderId="16"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0" fillId="0" borderId="0" xfId="0" applyAlignment="1">
      <alignment horizontal="center"/>
    </xf>
  </cellXfs>
  <cellStyles count="3">
    <cellStyle name="Normal" xfId="0" builtinId="0"/>
    <cellStyle name="Normal 2" xfId="1" xr:uid="{03C50E53-0B49-CC47-8400-CAFF37C59A0D}"/>
    <cellStyle name="Porcentaje" xfId="2" builtinId="5"/>
  </cellStyles>
  <dxfs count="96">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166688</xdr:rowOff>
    </xdr:from>
    <xdr:to>
      <xdr:col>1</xdr:col>
      <xdr:colOff>1000125</xdr:colOff>
      <xdr:row>2</xdr:row>
      <xdr:rowOff>168727</xdr:rowOff>
    </xdr:to>
    <xdr:pic>
      <xdr:nvPicPr>
        <xdr:cNvPr id="2" name="Imagen 1">
          <a:extLst>
            <a:ext uri="{FF2B5EF4-FFF2-40B4-BE49-F238E27FC236}">
              <a16:creationId xmlns:a16="http://schemas.microsoft.com/office/drawing/2014/main" id="{E4405FA6-9B9A-48CE-9981-7FBEBF9EB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6688"/>
          <a:ext cx="1345406" cy="811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1219200</xdr:colOff>
      <xdr:row>17</xdr:row>
      <xdr:rowOff>25400</xdr:rowOff>
    </xdr:from>
    <xdr:to>
      <xdr:col>4</xdr:col>
      <xdr:colOff>571500</xdr:colOff>
      <xdr:row>33</xdr:row>
      <xdr:rowOff>139700</xdr:rowOff>
    </xdr:to>
    <xdr:pic>
      <xdr:nvPicPr>
        <xdr:cNvPr id="3200" name="Imagen 1">
          <a:extLst>
            <a:ext uri="{FF2B5EF4-FFF2-40B4-BE49-F238E27FC236}">
              <a16:creationId xmlns:a16="http://schemas.microsoft.com/office/drawing/2014/main" id="{EE166C85-BD2E-E73F-66CB-E0C4FEE3F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0700" y="5765800"/>
          <a:ext cx="4318000" cy="295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B9280-59CD-7C40-BF5A-A06F1F5960C4}">
  <sheetPr codeName="Hoja2">
    <pageSetUpPr fitToPage="1"/>
  </sheetPr>
  <dimension ref="A1:AL59"/>
  <sheetViews>
    <sheetView tabSelected="1" zoomScale="80" zoomScaleNormal="80" zoomScalePageLayoutView="60" workbookViewId="0">
      <pane ySplit="6" topLeftCell="A7" activePane="bottomLeft" state="frozen"/>
      <selection activeCell="E1" sqref="E1"/>
      <selection pane="bottomLeft" activeCell="V9" sqref="V9"/>
    </sheetView>
  </sheetViews>
  <sheetFormatPr baseColWidth="10" defaultColWidth="11.42578125" defaultRowHeight="12.75" x14ac:dyDescent="0.25"/>
  <cols>
    <col min="1" max="1" width="5.140625" style="48" customWidth="1"/>
    <col min="2" max="3" width="15.7109375" style="48" customWidth="1"/>
    <col min="4" max="4" width="26" style="48" customWidth="1"/>
    <col min="5" max="5" width="13.85546875" style="48" customWidth="1"/>
    <col min="6" max="10" width="11.140625" style="48" customWidth="1"/>
    <col min="11" max="11" width="35.85546875" style="48" customWidth="1"/>
    <col min="12" max="18" width="5.7109375" style="48" customWidth="1"/>
    <col min="19" max="24" width="11" style="48" customWidth="1"/>
    <col min="25" max="25" width="26.85546875" style="118" customWidth="1"/>
    <col min="26" max="26" width="23.85546875" style="48" customWidth="1"/>
    <col min="27" max="28" width="17.85546875" style="48" customWidth="1"/>
    <col min="29" max="29" width="18.85546875" style="48" customWidth="1"/>
    <col min="30" max="31" width="11.42578125" style="48"/>
    <col min="32" max="32" width="11.42578125" style="49"/>
    <col min="33" max="33" width="11.85546875" style="47" hidden="1" customWidth="1"/>
    <col min="34" max="34" width="11.85546875" style="46" hidden="1" customWidth="1"/>
    <col min="35" max="36" width="11.85546875" style="49" hidden="1" customWidth="1"/>
    <col min="37" max="38" width="11.42578125" style="49"/>
    <col min="39" max="16384" width="11.42578125" style="48"/>
  </cols>
  <sheetData>
    <row r="1" spans="1:38" ht="32.1" customHeight="1" x14ac:dyDescent="0.25">
      <c r="A1" s="134"/>
      <c r="B1" s="134"/>
      <c r="C1" s="140" t="s">
        <v>173</v>
      </c>
      <c r="D1" s="141"/>
      <c r="E1" s="141"/>
      <c r="F1" s="141"/>
      <c r="G1" s="141"/>
      <c r="H1" s="141"/>
      <c r="I1" s="141"/>
      <c r="J1" s="141"/>
      <c r="K1" s="141"/>
      <c r="L1" s="141"/>
      <c r="M1" s="141"/>
      <c r="N1" s="141"/>
      <c r="O1" s="141"/>
      <c r="P1" s="141"/>
      <c r="Q1" s="141"/>
      <c r="R1" s="141"/>
      <c r="S1" s="141"/>
      <c r="T1" s="141"/>
      <c r="U1" s="141"/>
      <c r="V1" s="141"/>
      <c r="W1" s="141"/>
      <c r="X1" s="141"/>
      <c r="Y1" s="141"/>
      <c r="Z1" s="141"/>
      <c r="AA1" s="142"/>
      <c r="AB1" s="139" t="s">
        <v>475</v>
      </c>
      <c r="AC1" s="139"/>
    </row>
    <row r="2" spans="1:38" ht="32.1" customHeight="1" x14ac:dyDescent="0.25">
      <c r="A2" s="134"/>
      <c r="B2" s="134"/>
      <c r="C2" s="143" t="s">
        <v>474</v>
      </c>
      <c r="D2" s="144"/>
      <c r="E2" s="144"/>
      <c r="F2" s="144"/>
      <c r="G2" s="144"/>
      <c r="H2" s="144"/>
      <c r="I2" s="144"/>
      <c r="J2" s="144"/>
      <c r="K2" s="144"/>
      <c r="L2" s="144"/>
      <c r="M2" s="144"/>
      <c r="N2" s="144"/>
      <c r="O2" s="144"/>
      <c r="P2" s="144"/>
      <c r="Q2" s="144"/>
      <c r="R2" s="144"/>
      <c r="S2" s="144"/>
      <c r="T2" s="144"/>
      <c r="U2" s="144"/>
      <c r="V2" s="144"/>
      <c r="W2" s="144"/>
      <c r="X2" s="144"/>
      <c r="Y2" s="144"/>
      <c r="Z2" s="144"/>
      <c r="AA2" s="145"/>
      <c r="AB2" s="139" t="s">
        <v>444</v>
      </c>
      <c r="AC2" s="139"/>
    </row>
    <row r="3" spans="1:38" ht="32.1" customHeight="1" x14ac:dyDescent="0.25">
      <c r="A3" s="134"/>
      <c r="B3" s="134"/>
      <c r="C3" s="146"/>
      <c r="D3" s="147"/>
      <c r="E3" s="147"/>
      <c r="F3" s="147"/>
      <c r="G3" s="147"/>
      <c r="H3" s="147"/>
      <c r="I3" s="147"/>
      <c r="J3" s="147"/>
      <c r="K3" s="147"/>
      <c r="L3" s="147"/>
      <c r="M3" s="147"/>
      <c r="N3" s="147"/>
      <c r="O3" s="147"/>
      <c r="P3" s="147"/>
      <c r="Q3" s="147"/>
      <c r="R3" s="147"/>
      <c r="S3" s="147"/>
      <c r="T3" s="147"/>
      <c r="U3" s="147"/>
      <c r="V3" s="147"/>
      <c r="W3" s="147"/>
      <c r="X3" s="147"/>
      <c r="Y3" s="147"/>
      <c r="Z3" s="147"/>
      <c r="AA3" s="148"/>
      <c r="AB3" s="139" t="s">
        <v>445</v>
      </c>
      <c r="AC3" s="139"/>
    </row>
    <row r="4" spans="1:38" s="122" customFormat="1" ht="27.95" customHeight="1" x14ac:dyDescent="0.25">
      <c r="A4" s="135" t="s">
        <v>473</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F4" s="123"/>
      <c r="AG4" s="124"/>
      <c r="AH4" s="123"/>
      <c r="AI4" s="123"/>
      <c r="AJ4" s="123"/>
      <c r="AK4" s="123"/>
      <c r="AL4" s="123"/>
    </row>
    <row r="5" spans="1:38" ht="45" customHeight="1" x14ac:dyDescent="0.25">
      <c r="A5" s="132" t="s">
        <v>10</v>
      </c>
      <c r="B5" s="132" t="s">
        <v>127</v>
      </c>
      <c r="C5" s="132" t="s">
        <v>128</v>
      </c>
      <c r="D5" s="132" t="s">
        <v>416</v>
      </c>
      <c r="E5" s="132" t="s">
        <v>129</v>
      </c>
      <c r="F5" s="129" t="s">
        <v>415</v>
      </c>
      <c r="G5" s="130"/>
      <c r="H5" s="130"/>
      <c r="I5" s="130"/>
      <c r="J5" s="131"/>
      <c r="K5" s="132" t="s">
        <v>414</v>
      </c>
      <c r="L5" s="136" t="s">
        <v>130</v>
      </c>
      <c r="M5" s="137"/>
      <c r="N5" s="137"/>
      <c r="O5" s="137"/>
      <c r="P5" s="138"/>
      <c r="Q5" s="88"/>
      <c r="R5" s="88"/>
      <c r="S5" s="129" t="s">
        <v>417</v>
      </c>
      <c r="T5" s="130"/>
      <c r="U5" s="130"/>
      <c r="V5" s="130"/>
      <c r="W5" s="131"/>
      <c r="X5" s="132" t="s">
        <v>131</v>
      </c>
      <c r="Y5" s="129" t="s">
        <v>132</v>
      </c>
      <c r="Z5" s="130"/>
      <c r="AA5" s="130"/>
      <c r="AB5" s="130"/>
      <c r="AC5" s="131"/>
    </row>
    <row r="6" spans="1:38" ht="96.95" customHeight="1" x14ac:dyDescent="0.25">
      <c r="A6" s="133"/>
      <c r="B6" s="133"/>
      <c r="C6" s="133"/>
      <c r="D6" s="133"/>
      <c r="E6" s="133"/>
      <c r="F6" s="86" t="s">
        <v>97</v>
      </c>
      <c r="G6" s="86" t="s">
        <v>99</v>
      </c>
      <c r="H6" s="86" t="s">
        <v>98</v>
      </c>
      <c r="I6" s="86" t="s">
        <v>100</v>
      </c>
      <c r="J6" s="86" t="s">
        <v>12</v>
      </c>
      <c r="K6" s="133"/>
      <c r="L6" s="87" t="s">
        <v>82</v>
      </c>
      <c r="M6" s="87" t="s">
        <v>83</v>
      </c>
      <c r="N6" s="87" t="s">
        <v>84</v>
      </c>
      <c r="O6" s="87" t="s">
        <v>85</v>
      </c>
      <c r="P6" s="87" t="s">
        <v>86</v>
      </c>
      <c r="Q6" s="87" t="s">
        <v>183</v>
      </c>
      <c r="R6" s="87" t="s">
        <v>184</v>
      </c>
      <c r="S6" s="86" t="s">
        <v>101</v>
      </c>
      <c r="T6" s="86" t="s">
        <v>99</v>
      </c>
      <c r="U6" s="86" t="s">
        <v>98</v>
      </c>
      <c r="V6" s="86" t="s">
        <v>100</v>
      </c>
      <c r="W6" s="86" t="s">
        <v>12</v>
      </c>
      <c r="X6" s="133"/>
      <c r="Y6" s="86" t="s">
        <v>15</v>
      </c>
      <c r="Z6" s="86" t="s">
        <v>185</v>
      </c>
      <c r="AA6" s="86" t="s">
        <v>186</v>
      </c>
      <c r="AB6" s="86" t="s">
        <v>182</v>
      </c>
      <c r="AC6" s="86" t="s">
        <v>187</v>
      </c>
    </row>
    <row r="7" spans="1:38" ht="98.1" customHeight="1" x14ac:dyDescent="0.25">
      <c r="A7" s="73">
        <v>1</v>
      </c>
      <c r="B7" s="73" t="s">
        <v>134</v>
      </c>
      <c r="C7" s="73" t="s">
        <v>135</v>
      </c>
      <c r="D7" s="74" t="s">
        <v>327</v>
      </c>
      <c r="E7" s="74" t="s">
        <v>24</v>
      </c>
      <c r="F7" s="75">
        <v>0.2</v>
      </c>
      <c r="G7" s="76" t="str">
        <f>IF(F7="","",VLOOKUP(F7,Tablas!$A$38:$B$42,2,0))</f>
        <v>Muy baja</v>
      </c>
      <c r="H7" s="77">
        <v>0.8</v>
      </c>
      <c r="I7" s="78" t="str">
        <f>IF(H7="","",VLOOKUP(H7,Tablas!$A$46:$B$50,2,0))</f>
        <v>Mayor</v>
      </c>
      <c r="J7" s="79" t="str">
        <f>IF(I7="","",VLOOKUP(AG7,BD!$C$2:$D$26,2,FALSE))</f>
        <v>Alta</v>
      </c>
      <c r="K7" s="73" t="s">
        <v>286</v>
      </c>
      <c r="L7" s="90" t="s">
        <v>176</v>
      </c>
      <c r="M7" s="90" t="s">
        <v>180</v>
      </c>
      <c r="N7" s="91" t="s">
        <v>126</v>
      </c>
      <c r="O7" s="91" t="s">
        <v>168</v>
      </c>
      <c r="P7" s="91" t="s">
        <v>169</v>
      </c>
      <c r="Q7" s="89">
        <v>0.4</v>
      </c>
      <c r="R7" s="74">
        <f>F7*Q7</f>
        <v>8.0000000000000016E-2</v>
      </c>
      <c r="S7" s="80">
        <f>F7-R7</f>
        <v>0.12</v>
      </c>
      <c r="T7" s="76" t="str">
        <f>AH7</f>
        <v>Muy baja</v>
      </c>
      <c r="U7" s="80">
        <f>H7-S7</f>
        <v>0.68</v>
      </c>
      <c r="V7" s="78" t="str">
        <f>AI7</f>
        <v>Mayor</v>
      </c>
      <c r="W7" s="79" t="str">
        <f>IF(V7="","",VLOOKUP(AJ7,BD!$C$2:$D$26,2,0))</f>
        <v>Alta</v>
      </c>
      <c r="X7" s="74" t="s">
        <v>122</v>
      </c>
      <c r="Y7" s="114" t="s">
        <v>297</v>
      </c>
      <c r="Z7" s="74" t="s">
        <v>287</v>
      </c>
      <c r="AA7" s="81" t="s">
        <v>288</v>
      </c>
      <c r="AB7" s="81" t="s">
        <v>283</v>
      </c>
      <c r="AC7" s="74"/>
      <c r="AG7" s="47" t="str">
        <f t="shared" ref="AG7:AG15" si="0">CONCATENATE(G7,I7)</f>
        <v>Muy bajaMayor</v>
      </c>
      <c r="AH7" s="47" t="str">
        <f t="shared" ref="AH7:AH15" si="1">IF(AND(S7&gt;=1%,S7&lt;=20%),"Muy baja",IF(AND(S7&gt;20%,S7&lt;=40%),"Baja",IF(AND(S7&gt;40%,S7&lt;=60%),"Media",IF(AND(S7&gt;60%,S7&lt;=80%),"Alta",IF(AND(S7&gt;80%,S7&lt;=100%),"Muy alta","")))))</f>
        <v>Muy baja</v>
      </c>
      <c r="AI7" s="47" t="str">
        <f t="shared" ref="AI7:AI15" si="2">IF(AND(U7&gt;=1%,U7&lt;=20%),"Leve",IF(AND(U7&gt;20%,U7&lt;=40%),"Menor",IF(AND(U7&gt;40%,U7&lt;=60%),"Moderado",IF(AND(U7&gt;60%,U7&lt;=80%),"Mayor",IF(AND(U7&gt;80%,U7&lt;=100%),"Catastrófico","")))))</f>
        <v>Mayor</v>
      </c>
      <c r="AJ7" s="47" t="str">
        <f t="shared" ref="AJ7:AJ15" si="3">CONCATENATE(T7,V7)</f>
        <v>Muy bajaMayor</v>
      </c>
    </row>
    <row r="8" spans="1:38" ht="98.1" customHeight="1" x14ac:dyDescent="0.25">
      <c r="A8" s="73">
        <v>2</v>
      </c>
      <c r="B8" s="73" t="s">
        <v>134</v>
      </c>
      <c r="C8" s="73" t="s">
        <v>135</v>
      </c>
      <c r="D8" s="74" t="s">
        <v>300</v>
      </c>
      <c r="E8" s="74" t="s">
        <v>175</v>
      </c>
      <c r="F8" s="75">
        <v>0.6</v>
      </c>
      <c r="G8" s="76" t="str">
        <f>IF(F8="","",VLOOKUP(F8,Tablas!$A$38:$B$42,2,0))</f>
        <v>Media</v>
      </c>
      <c r="H8" s="77">
        <v>0.8</v>
      </c>
      <c r="I8" s="78" t="str">
        <f>IF(H8="","",VLOOKUP(H8,Tablas!$A$46:$B$50,2,0))</f>
        <v>Mayor</v>
      </c>
      <c r="J8" s="79" t="str">
        <f>IF(I8="","",VLOOKUP(AG8,BD!$C$2:$D$26,2,FALSE))</f>
        <v>Alta</v>
      </c>
      <c r="K8" s="73" t="s">
        <v>289</v>
      </c>
      <c r="L8" s="90" t="s">
        <v>176</v>
      </c>
      <c r="M8" s="90" t="s">
        <v>180</v>
      </c>
      <c r="N8" s="91" t="s">
        <v>126</v>
      </c>
      <c r="O8" s="91" t="s">
        <v>168</v>
      </c>
      <c r="P8" s="91" t="s">
        <v>169</v>
      </c>
      <c r="Q8" s="89">
        <v>0.4</v>
      </c>
      <c r="R8" s="74">
        <f t="shared" ref="R8:R15" si="4">F8*Q8</f>
        <v>0.24</v>
      </c>
      <c r="S8" s="80">
        <f t="shared" ref="S8:S15" si="5">F8-R8</f>
        <v>0.36</v>
      </c>
      <c r="T8" s="76" t="str">
        <f>AH8</f>
        <v>Baja</v>
      </c>
      <c r="U8" s="80">
        <f t="shared" ref="U8:U18" si="6">H8-S8</f>
        <v>0.44000000000000006</v>
      </c>
      <c r="V8" s="78" t="str">
        <f>AI8</f>
        <v>Moderado</v>
      </c>
      <c r="W8" s="79" t="str">
        <f>IF(V8="","",VLOOKUP(AJ8,BD!$C$2:$D$26,2,0))</f>
        <v>Moderada</v>
      </c>
      <c r="X8" s="74" t="s">
        <v>121</v>
      </c>
      <c r="Y8" s="114" t="s">
        <v>290</v>
      </c>
      <c r="Z8" s="74" t="s">
        <v>291</v>
      </c>
      <c r="AA8" s="81" t="s">
        <v>188</v>
      </c>
      <c r="AB8" s="81" t="s">
        <v>292</v>
      </c>
      <c r="AC8" s="74"/>
      <c r="AG8" s="47" t="str">
        <f t="shared" si="0"/>
        <v>MediaMayor</v>
      </c>
      <c r="AH8" s="47" t="str">
        <f t="shared" si="1"/>
        <v>Baja</v>
      </c>
      <c r="AI8" s="47" t="str">
        <f t="shared" si="2"/>
        <v>Moderado</v>
      </c>
      <c r="AJ8" s="47" t="str">
        <f t="shared" si="3"/>
        <v>BajaModerado</v>
      </c>
    </row>
    <row r="9" spans="1:38" ht="98.1" customHeight="1" x14ac:dyDescent="0.25">
      <c r="A9" s="73">
        <v>3</v>
      </c>
      <c r="B9" s="73" t="s">
        <v>134</v>
      </c>
      <c r="C9" s="73" t="s">
        <v>272</v>
      </c>
      <c r="D9" s="74" t="s">
        <v>293</v>
      </c>
      <c r="E9" s="74" t="s">
        <v>171</v>
      </c>
      <c r="F9" s="75">
        <v>0.2</v>
      </c>
      <c r="G9" s="76" t="str">
        <f>IF(F9="","",VLOOKUP(F9,Tablas!$A$38:$B$42,2,0))</f>
        <v>Muy baja</v>
      </c>
      <c r="H9" s="77">
        <v>0.6</v>
      </c>
      <c r="I9" s="78" t="str">
        <f>IF(H9="","",VLOOKUP(H9,Tablas!$A$46:$B$50,2,0))</f>
        <v>Moderado</v>
      </c>
      <c r="J9" s="79" t="str">
        <f>IF(I9="","",VLOOKUP(AG9,BD!$C$2:$D$26,2,FALSE))</f>
        <v>Moderada</v>
      </c>
      <c r="K9" s="73" t="s">
        <v>294</v>
      </c>
      <c r="L9" s="90" t="s">
        <v>176</v>
      </c>
      <c r="M9" s="90" t="s">
        <v>180</v>
      </c>
      <c r="N9" s="91" t="s">
        <v>126</v>
      </c>
      <c r="O9" s="91" t="s">
        <v>168</v>
      </c>
      <c r="P9" s="91" t="s">
        <v>169</v>
      </c>
      <c r="Q9" s="89">
        <v>0.4</v>
      </c>
      <c r="R9" s="74">
        <f t="shared" si="4"/>
        <v>8.0000000000000016E-2</v>
      </c>
      <c r="S9" s="80">
        <f t="shared" si="5"/>
        <v>0.12</v>
      </c>
      <c r="T9" s="78" t="str">
        <f t="shared" ref="T9:T10" si="7">AH9</f>
        <v>Muy baja</v>
      </c>
      <c r="U9" s="80">
        <f>H9-S9</f>
        <v>0.48</v>
      </c>
      <c r="V9" s="78" t="str">
        <f t="shared" ref="V9:V10" si="8">AI9</f>
        <v>Moderado</v>
      </c>
      <c r="W9" s="79" t="str">
        <f>IF(V9="","",VLOOKUP(AJ9,BD!$C$2:$D$26,2,0))</f>
        <v>Moderada</v>
      </c>
      <c r="X9" s="74" t="s">
        <v>122</v>
      </c>
      <c r="Y9" s="112" t="s">
        <v>294</v>
      </c>
      <c r="Z9" s="74" t="s">
        <v>284</v>
      </c>
      <c r="AA9" s="81" t="s">
        <v>285</v>
      </c>
      <c r="AB9" s="81" t="s">
        <v>295</v>
      </c>
      <c r="AC9" s="74"/>
      <c r="AG9" s="47" t="str">
        <f t="shared" si="0"/>
        <v>Muy bajaModerado</v>
      </c>
      <c r="AH9" s="47" t="str">
        <f t="shared" si="1"/>
        <v>Muy baja</v>
      </c>
      <c r="AI9" s="47" t="str">
        <f t="shared" si="2"/>
        <v>Moderado</v>
      </c>
      <c r="AJ9" s="47" t="str">
        <f t="shared" si="3"/>
        <v>Muy bajaModerado</v>
      </c>
    </row>
    <row r="10" spans="1:38" ht="98.1" customHeight="1" x14ac:dyDescent="0.25">
      <c r="A10" s="73">
        <v>4</v>
      </c>
      <c r="B10" s="73" t="s">
        <v>134</v>
      </c>
      <c r="C10" s="73" t="s">
        <v>272</v>
      </c>
      <c r="D10" s="74" t="s">
        <v>296</v>
      </c>
      <c r="E10" s="74" t="s">
        <v>24</v>
      </c>
      <c r="F10" s="75">
        <v>0.4</v>
      </c>
      <c r="G10" s="76" t="str">
        <f>IF(F10="","",VLOOKUP(F10,Tablas!$A$38:$B$42,2,0))</f>
        <v>Baja</v>
      </c>
      <c r="H10" s="77">
        <v>0.6</v>
      </c>
      <c r="I10" s="78" t="str">
        <f>IF(H10="","",VLOOKUP(H10,Tablas!$A$46:$B$50,2,0))</f>
        <v>Moderado</v>
      </c>
      <c r="J10" s="79" t="str">
        <f>IF(I10="","",VLOOKUP(AG10,BD!$C$2:$D$26,2,FALSE))</f>
        <v>Moderada</v>
      </c>
      <c r="K10" s="73" t="s">
        <v>309</v>
      </c>
      <c r="L10" s="90"/>
      <c r="M10" s="90"/>
      <c r="N10" s="91"/>
      <c r="O10" s="91"/>
      <c r="P10" s="91"/>
      <c r="Q10" s="89">
        <v>0</v>
      </c>
      <c r="R10" s="74">
        <f t="shared" si="4"/>
        <v>0</v>
      </c>
      <c r="S10" s="80">
        <f t="shared" si="5"/>
        <v>0.4</v>
      </c>
      <c r="T10" s="78" t="str">
        <f t="shared" si="7"/>
        <v>Baja</v>
      </c>
      <c r="U10" s="80">
        <f t="shared" si="6"/>
        <v>0.19999999999999996</v>
      </c>
      <c r="V10" s="78" t="str">
        <f t="shared" si="8"/>
        <v>Leve</v>
      </c>
      <c r="W10" s="79" t="str">
        <f>IF(V10="","",VLOOKUP(AJ10,BD!$C$2:$D$26,2,0))</f>
        <v>Baja</v>
      </c>
      <c r="X10" s="74" t="s">
        <v>122</v>
      </c>
      <c r="Y10" s="114" t="s">
        <v>410</v>
      </c>
      <c r="Z10" s="74" t="s">
        <v>318</v>
      </c>
      <c r="AA10" s="81" t="s">
        <v>285</v>
      </c>
      <c r="AB10" s="81" t="s">
        <v>298</v>
      </c>
      <c r="AC10" s="74"/>
      <c r="AG10" s="47" t="str">
        <f t="shared" si="0"/>
        <v>BajaModerado</v>
      </c>
      <c r="AH10" s="47" t="str">
        <f t="shared" si="1"/>
        <v>Baja</v>
      </c>
      <c r="AI10" s="47" t="str">
        <f t="shared" si="2"/>
        <v>Leve</v>
      </c>
      <c r="AJ10" s="47" t="str">
        <f t="shared" si="3"/>
        <v>BajaLeve</v>
      </c>
    </row>
    <row r="11" spans="1:38" ht="98.1" customHeight="1" x14ac:dyDescent="0.25">
      <c r="A11" s="73">
        <v>5</v>
      </c>
      <c r="B11" s="73" t="s">
        <v>134</v>
      </c>
      <c r="C11" s="73" t="s">
        <v>273</v>
      </c>
      <c r="D11" s="74" t="s">
        <v>301</v>
      </c>
      <c r="E11" s="74" t="s">
        <v>175</v>
      </c>
      <c r="F11" s="75">
        <v>0.4</v>
      </c>
      <c r="G11" s="76" t="str">
        <f>IF(F11="","",VLOOKUP(F11,Tablas!$A$38:$B$42,2,0))</f>
        <v>Baja</v>
      </c>
      <c r="H11" s="77">
        <v>0.4</v>
      </c>
      <c r="I11" s="78" t="str">
        <f>IF(H11="","",VLOOKUP(H11,Tablas!$A$46:$B$50,2,0))</f>
        <v>Menor</v>
      </c>
      <c r="J11" s="79" t="str">
        <f>IF(I11="","",VLOOKUP(AG11,BD!$C$2:$D$26,2,FALSE))</f>
        <v>Moderada</v>
      </c>
      <c r="K11" s="73" t="s">
        <v>302</v>
      </c>
      <c r="L11" s="90" t="s">
        <v>178</v>
      </c>
      <c r="M11" s="90" t="s">
        <v>180</v>
      </c>
      <c r="N11" s="91" t="s">
        <v>126</v>
      </c>
      <c r="O11" s="91" t="s">
        <v>168</v>
      </c>
      <c r="P11" s="91" t="s">
        <v>169</v>
      </c>
      <c r="Q11" s="89">
        <v>0.25</v>
      </c>
      <c r="R11" s="74">
        <f t="shared" si="4"/>
        <v>0.1</v>
      </c>
      <c r="S11" s="80">
        <f t="shared" si="5"/>
        <v>0.30000000000000004</v>
      </c>
      <c r="T11" s="78" t="str">
        <f t="shared" ref="T11:T15" si="9">AH11</f>
        <v>Baja</v>
      </c>
      <c r="U11" s="80">
        <f t="shared" si="6"/>
        <v>9.9999999999999978E-2</v>
      </c>
      <c r="V11" s="78" t="str">
        <f t="shared" ref="V11:V15" si="10">AI11</f>
        <v>Leve</v>
      </c>
      <c r="W11" s="79" t="str">
        <f>IF(V11="","",VLOOKUP(AJ11,BD!$C$2:$D$26,2,0))</f>
        <v>Baja</v>
      </c>
      <c r="X11" s="74" t="s">
        <v>122</v>
      </c>
      <c r="Y11" s="119" t="s">
        <v>267</v>
      </c>
      <c r="Z11" s="74" t="s">
        <v>303</v>
      </c>
      <c r="AA11" s="81" t="s">
        <v>202</v>
      </c>
      <c r="AB11" s="81" t="s">
        <v>299</v>
      </c>
      <c r="AC11" s="74"/>
      <c r="AG11" s="47" t="str">
        <f t="shared" si="0"/>
        <v>BajaMenor</v>
      </c>
      <c r="AH11" s="47" t="str">
        <f t="shared" si="1"/>
        <v>Baja</v>
      </c>
      <c r="AI11" s="47" t="str">
        <f t="shared" si="2"/>
        <v>Leve</v>
      </c>
      <c r="AJ11" s="47" t="str">
        <f t="shared" si="3"/>
        <v>BajaLeve</v>
      </c>
    </row>
    <row r="12" spans="1:38" ht="98.1" customHeight="1" x14ac:dyDescent="0.25">
      <c r="A12" s="73">
        <v>6</v>
      </c>
      <c r="B12" s="73" t="s">
        <v>134</v>
      </c>
      <c r="C12" s="73" t="s">
        <v>273</v>
      </c>
      <c r="D12" s="74" t="s">
        <v>304</v>
      </c>
      <c r="E12" s="74" t="s">
        <v>175</v>
      </c>
      <c r="F12" s="75">
        <v>0.6</v>
      </c>
      <c r="G12" s="76" t="str">
        <f>IF(F12="","",VLOOKUP(F12,Tablas!$A$38:$B$42,2,0))</f>
        <v>Media</v>
      </c>
      <c r="H12" s="77">
        <v>1</v>
      </c>
      <c r="I12" s="78" t="str">
        <f>IF(H12="","",VLOOKUP(H12,Tablas!$A$46:$B$50,2,0))</f>
        <v>Catastrófico</v>
      </c>
      <c r="J12" s="79" t="str">
        <f>IF(I12="","",VLOOKUP(AG12,BD!$C$2:$D$26,2,FALSE))</f>
        <v>Extrema</v>
      </c>
      <c r="K12" s="73" t="s">
        <v>309</v>
      </c>
      <c r="L12" s="90"/>
      <c r="M12" s="90"/>
      <c r="N12" s="91"/>
      <c r="O12" s="91"/>
      <c r="P12" s="91"/>
      <c r="Q12" s="89">
        <v>0</v>
      </c>
      <c r="R12" s="74">
        <f t="shared" si="4"/>
        <v>0</v>
      </c>
      <c r="S12" s="80">
        <f t="shared" si="5"/>
        <v>0.6</v>
      </c>
      <c r="T12" s="76" t="str">
        <f>AH12</f>
        <v>Media</v>
      </c>
      <c r="U12" s="80">
        <f t="shared" si="6"/>
        <v>0.4</v>
      </c>
      <c r="V12" s="78" t="str">
        <f>AI12</f>
        <v>Menor</v>
      </c>
      <c r="W12" s="79" t="str">
        <f>IF(V12="","",VLOOKUP(AJ12,BD!$C$2:$D$26,2,0))</f>
        <v>Moderada</v>
      </c>
      <c r="X12" s="74" t="s">
        <v>174</v>
      </c>
      <c r="Y12" s="114" t="s">
        <v>305</v>
      </c>
      <c r="Z12" s="74" t="s">
        <v>201</v>
      </c>
      <c r="AA12" s="81" t="s">
        <v>202</v>
      </c>
      <c r="AB12" s="81" t="s">
        <v>306</v>
      </c>
      <c r="AC12" s="74"/>
      <c r="AG12" s="47" t="str">
        <f t="shared" si="0"/>
        <v>MediaCatastrófico</v>
      </c>
      <c r="AH12" s="47" t="str">
        <f t="shared" si="1"/>
        <v>Media</v>
      </c>
      <c r="AI12" s="47" t="str">
        <f t="shared" si="2"/>
        <v>Menor</v>
      </c>
      <c r="AJ12" s="47" t="str">
        <f t="shared" si="3"/>
        <v>MediaMenor</v>
      </c>
    </row>
    <row r="13" spans="1:38" ht="98.1" customHeight="1" x14ac:dyDescent="0.25">
      <c r="A13" s="73">
        <v>7</v>
      </c>
      <c r="B13" s="73" t="s">
        <v>134</v>
      </c>
      <c r="C13" s="73" t="s">
        <v>274</v>
      </c>
      <c r="D13" s="74" t="s">
        <v>308</v>
      </c>
      <c r="E13" s="74" t="s">
        <v>26</v>
      </c>
      <c r="F13" s="75">
        <v>0.8</v>
      </c>
      <c r="G13" s="76" t="str">
        <f>IF(F13="","",VLOOKUP(F13,Tablas!$A$38:$B$42,2,0))</f>
        <v>Alta</v>
      </c>
      <c r="H13" s="77">
        <v>0.8</v>
      </c>
      <c r="I13" s="78" t="str">
        <f>IF(H13="","",VLOOKUP(H13,Tablas!$A$46:$B$50,2,0))</f>
        <v>Mayor</v>
      </c>
      <c r="J13" s="79" t="str">
        <f>IF(I13="","",VLOOKUP(AG13,BD!$C$2:$D$26,2,FALSE))</f>
        <v>Alta</v>
      </c>
      <c r="K13" s="73" t="s">
        <v>310</v>
      </c>
      <c r="L13" s="90" t="s">
        <v>177</v>
      </c>
      <c r="M13" s="90" t="s">
        <v>180</v>
      </c>
      <c r="N13" s="91" t="s">
        <v>126</v>
      </c>
      <c r="O13" s="91" t="s">
        <v>168</v>
      </c>
      <c r="P13" s="91" t="s">
        <v>169</v>
      </c>
      <c r="Q13" s="89">
        <v>0.3</v>
      </c>
      <c r="R13" s="74">
        <f t="shared" si="4"/>
        <v>0.24</v>
      </c>
      <c r="S13" s="80">
        <f t="shared" si="5"/>
        <v>0.56000000000000005</v>
      </c>
      <c r="T13" s="78" t="str">
        <f t="shared" si="9"/>
        <v>Media</v>
      </c>
      <c r="U13" s="80">
        <f t="shared" si="6"/>
        <v>0.24</v>
      </c>
      <c r="V13" s="78" t="str">
        <f t="shared" si="10"/>
        <v>Menor</v>
      </c>
      <c r="W13" s="79" t="str">
        <f>IF(V13="","",VLOOKUP(AJ13,BD!$C$2:$D$26,2,0))</f>
        <v>Moderada</v>
      </c>
      <c r="X13" s="74" t="s">
        <v>174</v>
      </c>
      <c r="Y13" s="114" t="s">
        <v>307</v>
      </c>
      <c r="Z13" s="74" t="s">
        <v>204</v>
      </c>
      <c r="AA13" s="81" t="s">
        <v>205</v>
      </c>
      <c r="AB13" s="81" t="s">
        <v>447</v>
      </c>
      <c r="AC13" s="93"/>
      <c r="AG13" s="47" t="str">
        <f t="shared" si="0"/>
        <v>AltaMayor</v>
      </c>
      <c r="AH13" s="47" t="str">
        <f t="shared" si="1"/>
        <v>Media</v>
      </c>
      <c r="AI13" s="47" t="str">
        <f t="shared" si="2"/>
        <v>Menor</v>
      </c>
      <c r="AJ13" s="47" t="str">
        <f t="shared" si="3"/>
        <v>MediaMenor</v>
      </c>
    </row>
    <row r="14" spans="1:38" ht="98.1" customHeight="1" x14ac:dyDescent="0.25">
      <c r="A14" s="73">
        <v>8</v>
      </c>
      <c r="B14" s="73" t="s">
        <v>134</v>
      </c>
      <c r="C14" s="73" t="s">
        <v>275</v>
      </c>
      <c r="D14" s="74" t="s">
        <v>316</v>
      </c>
      <c r="E14" s="74" t="s">
        <v>26</v>
      </c>
      <c r="F14" s="75">
        <v>0.2</v>
      </c>
      <c r="G14" s="76" t="str">
        <f>IF(F14="","",VLOOKUP(F14,Tablas!$A$38:$B$42,2,0))</f>
        <v>Muy baja</v>
      </c>
      <c r="H14" s="77">
        <v>0.2</v>
      </c>
      <c r="I14" s="78" t="str">
        <f>IF(H14="","",VLOOKUP(H14,Tablas!$A$46:$B$50,2,0))</f>
        <v>Leve</v>
      </c>
      <c r="J14" s="79" t="str">
        <f>IF(I14="","",VLOOKUP(AG14,BD!$C$2:$D$26,2,FALSE))</f>
        <v>Baja</v>
      </c>
      <c r="K14" s="73" t="s">
        <v>311</v>
      </c>
      <c r="L14" s="90" t="s">
        <v>176</v>
      </c>
      <c r="M14" s="90" t="s">
        <v>180</v>
      </c>
      <c r="N14" s="91" t="s">
        <v>126</v>
      </c>
      <c r="O14" s="91" t="s">
        <v>168</v>
      </c>
      <c r="P14" s="91" t="s">
        <v>169</v>
      </c>
      <c r="Q14" s="89">
        <v>0.4</v>
      </c>
      <c r="R14" s="74">
        <f t="shared" ref="R14" si="11">F14*Q14</f>
        <v>8.0000000000000016E-2</v>
      </c>
      <c r="S14" s="80">
        <f t="shared" ref="S14" si="12">F14-R14</f>
        <v>0.12</v>
      </c>
      <c r="T14" s="78" t="str">
        <f t="shared" ref="T14" si="13">AH14</f>
        <v>Muy baja</v>
      </c>
      <c r="U14" s="80">
        <f t="shared" si="6"/>
        <v>8.0000000000000016E-2</v>
      </c>
      <c r="V14" s="78" t="str">
        <f t="shared" ref="V14" si="14">AI14</f>
        <v>Leve</v>
      </c>
      <c r="W14" s="79" t="str">
        <f>IF(V14="","",VLOOKUP(AJ14,BD!$C$2:$D$26,2,0))</f>
        <v>Baja</v>
      </c>
      <c r="X14" s="74" t="s">
        <v>122</v>
      </c>
      <c r="Y14" s="114" t="s">
        <v>208</v>
      </c>
      <c r="Z14" s="74" t="s">
        <v>319</v>
      </c>
      <c r="AA14" s="74" t="s">
        <v>207</v>
      </c>
      <c r="AB14" s="81" t="s">
        <v>193</v>
      </c>
      <c r="AC14" s="74"/>
      <c r="AG14" s="47" t="str">
        <f t="shared" ref="AG14" si="15">CONCATENATE(G14,I14)</f>
        <v>Muy bajaLeve</v>
      </c>
      <c r="AH14" s="47" t="str">
        <f t="shared" ref="AH14" si="16">IF(AND(S14&gt;=1%,S14&lt;=20%),"Muy baja",IF(AND(S14&gt;20%,S14&lt;=40%),"Baja",IF(AND(S14&gt;40%,S14&lt;=60%),"Media",IF(AND(S14&gt;60%,S14&lt;=80%),"Alta",IF(AND(S14&gt;80%,S14&lt;=100%),"Muy alta","")))))</f>
        <v>Muy baja</v>
      </c>
      <c r="AI14" s="47" t="str">
        <f t="shared" ref="AI14" si="17">IF(AND(U14&gt;=1%,U14&lt;=20%),"Leve",IF(AND(U14&gt;20%,U14&lt;=40%),"Menor",IF(AND(U14&gt;40%,U14&lt;=60%),"Moderado",IF(AND(U14&gt;60%,U14&lt;=80%),"Mayor",IF(AND(U14&gt;80%,U14&lt;=100%),"Catastrófico","")))))</f>
        <v>Leve</v>
      </c>
      <c r="AJ14" s="47" t="str">
        <f t="shared" ref="AJ14" si="18">CONCATENATE(T14,V14)</f>
        <v>Muy bajaLeve</v>
      </c>
    </row>
    <row r="15" spans="1:38" ht="98.1" customHeight="1" x14ac:dyDescent="0.25">
      <c r="A15" s="73">
        <v>9</v>
      </c>
      <c r="B15" s="73" t="s">
        <v>134</v>
      </c>
      <c r="C15" s="73" t="s">
        <v>275</v>
      </c>
      <c r="D15" s="74" t="s">
        <v>317</v>
      </c>
      <c r="E15" s="74" t="s">
        <v>172</v>
      </c>
      <c r="F15" s="75">
        <v>0.4</v>
      </c>
      <c r="G15" s="76" t="str">
        <f>IF(F15="","",VLOOKUP(F15,Tablas!$A$38:$B$42,2,0))</f>
        <v>Baja</v>
      </c>
      <c r="H15" s="77">
        <v>0.4</v>
      </c>
      <c r="I15" s="78" t="str">
        <f>IF(H15="","",VLOOKUP(H15,Tablas!$A$46:$B$50,2,0))</f>
        <v>Menor</v>
      </c>
      <c r="J15" s="79" t="str">
        <f>IF(I15="","",VLOOKUP(AG15,BD!$C$2:$D$26,2,FALSE))</f>
        <v>Moderada</v>
      </c>
      <c r="K15" s="73" t="s">
        <v>312</v>
      </c>
      <c r="L15" s="90" t="s">
        <v>177</v>
      </c>
      <c r="M15" s="90" t="s">
        <v>180</v>
      </c>
      <c r="N15" s="91" t="s">
        <v>126</v>
      </c>
      <c r="O15" s="91" t="s">
        <v>168</v>
      </c>
      <c r="P15" s="91" t="s">
        <v>169</v>
      </c>
      <c r="Q15" s="89">
        <v>0.3</v>
      </c>
      <c r="R15" s="74">
        <f t="shared" si="4"/>
        <v>0.12</v>
      </c>
      <c r="S15" s="80">
        <f t="shared" si="5"/>
        <v>0.28000000000000003</v>
      </c>
      <c r="T15" s="78" t="str">
        <f t="shared" si="9"/>
        <v>Baja</v>
      </c>
      <c r="U15" s="80">
        <f t="shared" si="6"/>
        <v>0.12</v>
      </c>
      <c r="V15" s="78" t="str">
        <f t="shared" si="10"/>
        <v>Leve</v>
      </c>
      <c r="W15" s="79" t="str">
        <f>IF(V15="","",VLOOKUP(AJ15,BD!$C$2:$D$26,2,0))</f>
        <v>Baja</v>
      </c>
      <c r="X15" s="74" t="s">
        <v>174</v>
      </c>
      <c r="Y15" s="114" t="s">
        <v>320</v>
      </c>
      <c r="Z15" s="74" t="s">
        <v>321</v>
      </c>
      <c r="AA15" s="74" t="s">
        <v>207</v>
      </c>
      <c r="AB15" s="81" t="s">
        <v>268</v>
      </c>
      <c r="AC15" s="74"/>
      <c r="AG15" s="47" t="str">
        <f t="shared" si="0"/>
        <v>BajaMenor</v>
      </c>
      <c r="AH15" s="47" t="str">
        <f t="shared" si="1"/>
        <v>Baja</v>
      </c>
      <c r="AI15" s="47" t="str">
        <f t="shared" si="2"/>
        <v>Leve</v>
      </c>
      <c r="AJ15" s="47" t="str">
        <f t="shared" si="3"/>
        <v>BajaLeve</v>
      </c>
    </row>
    <row r="16" spans="1:38" ht="98.1" customHeight="1" x14ac:dyDescent="0.25">
      <c r="A16" s="73">
        <v>10</v>
      </c>
      <c r="B16" s="73" t="s">
        <v>134</v>
      </c>
      <c r="C16" s="73" t="s">
        <v>275</v>
      </c>
      <c r="D16" s="74" t="s">
        <v>269</v>
      </c>
      <c r="E16" s="74" t="s">
        <v>26</v>
      </c>
      <c r="F16" s="75">
        <v>0.8</v>
      </c>
      <c r="G16" s="76" t="str">
        <f>IF(F16="","",VLOOKUP(F16,Tablas!$A$38:$B$42,2,0))</f>
        <v>Alta</v>
      </c>
      <c r="H16" s="77">
        <v>0.6</v>
      </c>
      <c r="I16" s="78" t="str">
        <f>IF(H16="","",VLOOKUP(H16,Tablas!$A$46:$B$50,2,0))</f>
        <v>Moderado</v>
      </c>
      <c r="J16" s="79" t="str">
        <f>IF(I16="","",VLOOKUP(AG16,BD!$C$2:$D$26,2,FALSE))</f>
        <v>Alta</v>
      </c>
      <c r="K16" s="73" t="s">
        <v>313</v>
      </c>
      <c r="L16" s="90" t="s">
        <v>177</v>
      </c>
      <c r="M16" s="90" t="s">
        <v>180</v>
      </c>
      <c r="N16" s="91" t="s">
        <v>126</v>
      </c>
      <c r="O16" s="91" t="s">
        <v>168</v>
      </c>
      <c r="P16" s="91" t="s">
        <v>169</v>
      </c>
      <c r="Q16" s="89">
        <v>0.3</v>
      </c>
      <c r="R16" s="74">
        <f t="shared" ref="R16:R18" si="19">F16*Q16</f>
        <v>0.24</v>
      </c>
      <c r="S16" s="80">
        <f t="shared" ref="S16:S18" si="20">F16-R16</f>
        <v>0.56000000000000005</v>
      </c>
      <c r="T16" s="78" t="str">
        <f t="shared" ref="T16" si="21">AH16</f>
        <v>Media</v>
      </c>
      <c r="U16" s="80">
        <f t="shared" si="6"/>
        <v>3.9999999999999925E-2</v>
      </c>
      <c r="V16" s="78" t="str">
        <f t="shared" ref="V16" si="22">AI16</f>
        <v>Leve</v>
      </c>
      <c r="W16" s="79" t="str">
        <f>IF(V16="","",VLOOKUP(AJ16,BD!$C$2:$D$26,2,0))</f>
        <v>Moderada</v>
      </c>
      <c r="X16" s="74" t="s">
        <v>123</v>
      </c>
      <c r="Y16" s="114" t="s">
        <v>322</v>
      </c>
      <c r="Z16" s="74" t="s">
        <v>189</v>
      </c>
      <c r="AA16" s="74" t="s">
        <v>270</v>
      </c>
      <c r="AB16" s="81" t="s">
        <v>271</v>
      </c>
      <c r="AC16" s="74"/>
      <c r="AG16" s="47" t="str">
        <f t="shared" ref="AG16:AG18" si="23">CONCATENATE(G16,I16)</f>
        <v>AltaModerado</v>
      </c>
      <c r="AH16" s="47" t="str">
        <f t="shared" ref="AH16:AH18" si="24">IF(AND(S16&gt;=1%,S16&lt;=20%),"Muy baja",IF(AND(S16&gt;20%,S16&lt;=40%),"Baja",IF(AND(S16&gt;40%,S16&lt;=60%),"Media",IF(AND(S16&gt;60%,S16&lt;=80%),"Alta",IF(AND(S16&gt;80%,S16&lt;=100%),"Muy alta","")))))</f>
        <v>Media</v>
      </c>
      <c r="AI16" s="47" t="str">
        <f t="shared" ref="AI16:AI18" si="25">IF(AND(U16&gt;=1%,U16&lt;=20%),"Leve",IF(AND(U16&gt;20%,U16&lt;=40%),"Menor",IF(AND(U16&gt;40%,U16&lt;=60%),"Moderado",IF(AND(U16&gt;60%,U16&lt;=80%),"Mayor",IF(AND(U16&gt;80%,U16&lt;=100%),"Catastrófico","")))))</f>
        <v>Leve</v>
      </c>
      <c r="AJ16" s="47" t="str">
        <f t="shared" ref="AJ16:AJ18" si="26">CONCATENATE(T16,V16)</f>
        <v>MediaLeve</v>
      </c>
    </row>
    <row r="17" spans="1:38" ht="98.1" customHeight="1" x14ac:dyDescent="0.25">
      <c r="A17" s="73">
        <v>11</v>
      </c>
      <c r="B17" s="73" t="s">
        <v>134</v>
      </c>
      <c r="C17" s="73" t="s">
        <v>276</v>
      </c>
      <c r="D17" s="74" t="s">
        <v>279</v>
      </c>
      <c r="E17" s="74" t="s">
        <v>24</v>
      </c>
      <c r="F17" s="75">
        <v>0.8</v>
      </c>
      <c r="G17" s="76" t="str">
        <f>IF(F17="","",VLOOKUP(F17,Tablas!$A$38:$B$42,2,0))</f>
        <v>Alta</v>
      </c>
      <c r="H17" s="77">
        <v>0.8</v>
      </c>
      <c r="I17" s="78" t="str">
        <f>IF(H17="","",VLOOKUP(H17,Tablas!$A$46:$B$50,2,0))</f>
        <v>Mayor</v>
      </c>
      <c r="J17" s="79" t="str">
        <f>IF(I17="","",VLOOKUP(AG17,BD!$C$2:$D$26,2,FALSE))</f>
        <v>Alta</v>
      </c>
      <c r="K17" s="73" t="s">
        <v>314</v>
      </c>
      <c r="L17" s="90" t="s">
        <v>176</v>
      </c>
      <c r="M17" s="90" t="s">
        <v>180</v>
      </c>
      <c r="N17" s="91" t="s">
        <v>126</v>
      </c>
      <c r="O17" s="91" t="s">
        <v>168</v>
      </c>
      <c r="P17" s="91" t="s">
        <v>169</v>
      </c>
      <c r="Q17" s="89">
        <v>0.4</v>
      </c>
      <c r="R17" s="74">
        <f t="shared" si="19"/>
        <v>0.32000000000000006</v>
      </c>
      <c r="S17" s="80">
        <f t="shared" si="20"/>
        <v>0.48</v>
      </c>
      <c r="T17" s="78" t="str">
        <f t="shared" ref="T17:T18" si="27">AH17</f>
        <v>Media</v>
      </c>
      <c r="U17" s="80">
        <f t="shared" si="6"/>
        <v>0.32000000000000006</v>
      </c>
      <c r="V17" s="78" t="str">
        <f t="shared" ref="V17:V18" si="28">AI17</f>
        <v>Menor</v>
      </c>
      <c r="W17" s="79" t="str">
        <f>IF(V17="","",VLOOKUP(AJ17,BD!$C$2:$D$26,2,0))</f>
        <v>Moderada</v>
      </c>
      <c r="X17" s="74" t="s">
        <v>121</v>
      </c>
      <c r="Y17" s="114" t="s">
        <v>323</v>
      </c>
      <c r="Z17" s="74" t="s">
        <v>280</v>
      </c>
      <c r="AA17" s="74" t="s">
        <v>190</v>
      </c>
      <c r="AB17" s="81" t="s">
        <v>194</v>
      </c>
      <c r="AC17" s="74"/>
      <c r="AG17" s="47" t="str">
        <f t="shared" si="23"/>
        <v>AltaMayor</v>
      </c>
      <c r="AH17" s="47" t="str">
        <f t="shared" si="24"/>
        <v>Media</v>
      </c>
      <c r="AI17" s="47" t="str">
        <f t="shared" si="25"/>
        <v>Menor</v>
      </c>
      <c r="AJ17" s="47" t="str">
        <f t="shared" si="26"/>
        <v>MediaMenor</v>
      </c>
    </row>
    <row r="18" spans="1:38" ht="98.1" customHeight="1" x14ac:dyDescent="0.25">
      <c r="A18" s="73">
        <v>12</v>
      </c>
      <c r="B18" s="73" t="s">
        <v>134</v>
      </c>
      <c r="C18" s="73" t="s">
        <v>276</v>
      </c>
      <c r="D18" s="74" t="s">
        <v>195</v>
      </c>
      <c r="E18" s="74" t="s">
        <v>24</v>
      </c>
      <c r="F18" s="75">
        <v>0.8</v>
      </c>
      <c r="G18" s="76" t="str">
        <f>IF(F18="","",VLOOKUP(F18,Tablas!$A$38:$B$42,2,0))</f>
        <v>Alta</v>
      </c>
      <c r="H18" s="77">
        <v>0.8</v>
      </c>
      <c r="I18" s="78" t="str">
        <f>IF(H18="","",VLOOKUP(H18,Tablas!$A$46:$B$50,2,0))</f>
        <v>Mayor</v>
      </c>
      <c r="J18" s="79" t="str">
        <f>IF(I18="","",VLOOKUP(AG18,BD!$C$2:$D$26,2,FALSE))</f>
        <v>Alta</v>
      </c>
      <c r="K18" s="73" t="s">
        <v>315</v>
      </c>
      <c r="L18" s="91" t="s">
        <v>176</v>
      </c>
      <c r="M18" s="91" t="s">
        <v>180</v>
      </c>
      <c r="N18" s="91" t="s">
        <v>126</v>
      </c>
      <c r="O18" s="91" t="s">
        <v>168</v>
      </c>
      <c r="P18" s="91" t="s">
        <v>169</v>
      </c>
      <c r="Q18" s="89">
        <v>0.4</v>
      </c>
      <c r="R18" s="74">
        <f t="shared" si="19"/>
        <v>0.32000000000000006</v>
      </c>
      <c r="S18" s="80">
        <f t="shared" si="20"/>
        <v>0.48</v>
      </c>
      <c r="T18" s="78" t="str">
        <f t="shared" si="27"/>
        <v>Media</v>
      </c>
      <c r="U18" s="80">
        <f t="shared" si="6"/>
        <v>0.32000000000000006</v>
      </c>
      <c r="V18" s="78" t="str">
        <f t="shared" si="28"/>
        <v>Menor</v>
      </c>
      <c r="W18" s="79" t="str">
        <f>IF(V18="","",VLOOKUP(AJ18,BD!$C$2:$D$26,2,0))</f>
        <v>Moderada</v>
      </c>
      <c r="X18" s="74" t="s">
        <v>121</v>
      </c>
      <c r="Y18" s="114" t="s">
        <v>282</v>
      </c>
      <c r="Z18" s="74" t="s">
        <v>281</v>
      </c>
      <c r="AA18" s="74" t="s">
        <v>191</v>
      </c>
      <c r="AB18" s="81" t="s">
        <v>192</v>
      </c>
      <c r="AC18" s="74"/>
      <c r="AG18" s="47" t="str">
        <f t="shared" si="23"/>
        <v>AltaMayor</v>
      </c>
      <c r="AH18" s="47" t="str">
        <f t="shared" si="24"/>
        <v>Media</v>
      </c>
      <c r="AI18" s="47" t="str">
        <f t="shared" si="25"/>
        <v>Menor</v>
      </c>
      <c r="AJ18" s="47" t="str">
        <f t="shared" si="26"/>
        <v>MediaMenor</v>
      </c>
    </row>
    <row r="19" spans="1:38" ht="135" customHeight="1" x14ac:dyDescent="0.25">
      <c r="A19" s="73">
        <v>13</v>
      </c>
      <c r="B19" s="125" t="s">
        <v>134</v>
      </c>
      <c r="C19" s="126"/>
      <c r="D19" s="74" t="s">
        <v>339</v>
      </c>
      <c r="E19" s="74" t="s">
        <v>172</v>
      </c>
      <c r="F19" s="75">
        <v>0.2</v>
      </c>
      <c r="G19" s="76" t="str">
        <f>IF(F19="","",VLOOKUP(F19,Tablas!$A$38:$B$42,2,0))</f>
        <v>Muy baja</v>
      </c>
      <c r="H19" s="77">
        <v>0.8</v>
      </c>
      <c r="I19" s="78" t="str">
        <f>IF(H19="","",VLOOKUP(H19,Tablas!$A$46:$B$50,2,0))</f>
        <v>Mayor</v>
      </c>
      <c r="J19" s="79" t="str">
        <f>IF(I19="","",VLOOKUP(AG19,BD!$C$2:$D$26,2,FALSE))</f>
        <v>Alta</v>
      </c>
      <c r="K19" s="73" t="s">
        <v>340</v>
      </c>
      <c r="L19" s="91" t="s">
        <v>176</v>
      </c>
      <c r="M19" s="91" t="s">
        <v>180</v>
      </c>
      <c r="N19" s="91" t="s">
        <v>126</v>
      </c>
      <c r="O19" s="91" t="s">
        <v>168</v>
      </c>
      <c r="P19" s="91" t="s">
        <v>169</v>
      </c>
      <c r="Q19" s="89">
        <v>0.4</v>
      </c>
      <c r="R19" s="74">
        <f t="shared" ref="R19" si="29">F19*Q19</f>
        <v>8.0000000000000016E-2</v>
      </c>
      <c r="S19" s="80">
        <f t="shared" ref="S19" si="30">F19-R19</f>
        <v>0.12</v>
      </c>
      <c r="T19" s="78" t="str">
        <f t="shared" ref="T19" si="31">AH19</f>
        <v>Muy baja</v>
      </c>
      <c r="U19" s="80">
        <f>H19-S19</f>
        <v>0.68</v>
      </c>
      <c r="V19" s="78" t="str">
        <f t="shared" ref="V19:V26" si="32">AI19</f>
        <v>Mayor</v>
      </c>
      <c r="W19" s="79" t="str">
        <f>IF(V19="","",VLOOKUP(AJ19,BD!$C$2:$D$26,2,0))</f>
        <v>Alta</v>
      </c>
      <c r="X19" s="74" t="s">
        <v>122</v>
      </c>
      <c r="Y19" s="114" t="s">
        <v>449</v>
      </c>
      <c r="Z19" s="74" t="s">
        <v>341</v>
      </c>
      <c r="AA19" s="74" t="s">
        <v>207</v>
      </c>
      <c r="AB19" s="74" t="s">
        <v>448</v>
      </c>
      <c r="AC19" s="121"/>
      <c r="AG19" s="47" t="str">
        <f t="shared" ref="AG19:AG59" si="33">CONCATENATE(G19,I19)</f>
        <v>Muy bajaMayor</v>
      </c>
      <c r="AH19" s="47" t="str">
        <f t="shared" ref="AH19:AH59" si="34">IF(AND(S19&gt;=1%,S19&lt;=20%),"Muy baja",IF(AND(S19&gt;20%,S19&lt;=40%),"Baja",IF(AND(S19&gt;40%,S19&lt;=60%),"Media",IF(AND(S19&gt;60%,S19&lt;=80%),"Alta",IF(AND(S19&gt;80%,S19&lt;=100%),"Muy alta","")))))</f>
        <v>Muy baja</v>
      </c>
      <c r="AI19" s="47" t="str">
        <f t="shared" ref="AI19:AI59" si="35">IF(AND(U19&gt;=1%,U19&lt;=20%),"Leve",IF(AND(U19&gt;20%,U19&lt;=40%),"Menor",IF(AND(U19&gt;40%,U19&lt;=60%),"Moderado",IF(AND(U19&gt;60%,U19&lt;=80%),"Mayor",IF(AND(U19&gt;80%,U19&lt;=100%),"Catastrófico","")))))</f>
        <v>Mayor</v>
      </c>
      <c r="AJ19" s="47" t="str">
        <f t="shared" ref="AJ19:AJ59" si="36">CONCATENATE(T19,V19)</f>
        <v>Muy bajaMayor</v>
      </c>
    </row>
    <row r="20" spans="1:38" s="109" customFormat="1" ht="117.95" customHeight="1" x14ac:dyDescent="0.2">
      <c r="A20" s="73">
        <v>14</v>
      </c>
      <c r="B20" s="98" t="s">
        <v>141</v>
      </c>
      <c r="C20" s="73" t="s">
        <v>142</v>
      </c>
      <c r="D20" s="99" t="s">
        <v>450</v>
      </c>
      <c r="E20" s="74" t="s">
        <v>24</v>
      </c>
      <c r="F20" s="100">
        <v>1</v>
      </c>
      <c r="G20" s="76" t="str">
        <f>IF(F20="","",VLOOKUP(F20,Tablas!$A$38:$B$42,2,0))</f>
        <v>Muy alta</v>
      </c>
      <c r="H20" s="102">
        <v>1</v>
      </c>
      <c r="I20" s="78" t="str">
        <f>IF(H20="","",VLOOKUP(H20,Tablas!$A$46:$B$50,2,0))</f>
        <v>Catastrófico</v>
      </c>
      <c r="J20" s="79" t="str">
        <f>IF(I20="","",VLOOKUP(AG20,BD!$C$2:$D$26,2,FALSE))</f>
        <v>Extrema</v>
      </c>
      <c r="K20" s="98" t="s">
        <v>198</v>
      </c>
      <c r="L20" s="91" t="s">
        <v>178</v>
      </c>
      <c r="M20" s="91" t="s">
        <v>180</v>
      </c>
      <c r="N20" s="91" t="s">
        <v>126</v>
      </c>
      <c r="O20" s="91" t="s">
        <v>168</v>
      </c>
      <c r="P20" s="91" t="s">
        <v>169</v>
      </c>
      <c r="Q20" s="89">
        <v>0.25</v>
      </c>
      <c r="R20" s="99">
        <f>F20*Q20</f>
        <v>0.25</v>
      </c>
      <c r="S20" s="106">
        <f>F20-R20</f>
        <v>0.75</v>
      </c>
      <c r="T20" s="101" t="str">
        <f>AH20</f>
        <v>Alta</v>
      </c>
      <c r="U20" s="106">
        <f>H20-Q20</f>
        <v>0.75</v>
      </c>
      <c r="V20" s="78" t="str">
        <f t="shared" si="32"/>
        <v>Mayor</v>
      </c>
      <c r="W20" s="79" t="str">
        <f>IF(V20="","",VLOOKUP(AJ20,BD!$C$2:$D$26,2,0))</f>
        <v>Alta</v>
      </c>
      <c r="X20" s="74" t="s">
        <v>174</v>
      </c>
      <c r="Y20" s="107" t="s">
        <v>381</v>
      </c>
      <c r="Z20" s="99" t="s">
        <v>196</v>
      </c>
      <c r="AA20" s="108">
        <v>46022</v>
      </c>
      <c r="AB20" s="108" t="s">
        <v>200</v>
      </c>
      <c r="AC20" s="99"/>
      <c r="AF20" s="110"/>
      <c r="AG20" s="111" t="str">
        <f t="shared" si="33"/>
        <v>Muy altaCatastrófico</v>
      </c>
      <c r="AH20" s="111" t="str">
        <f t="shared" si="34"/>
        <v>Alta</v>
      </c>
      <c r="AI20" s="111" t="str">
        <f t="shared" si="35"/>
        <v>Mayor</v>
      </c>
      <c r="AJ20" s="111" t="str">
        <f t="shared" si="36"/>
        <v>AltaMayor</v>
      </c>
      <c r="AK20" s="110"/>
      <c r="AL20" s="110"/>
    </row>
    <row r="21" spans="1:38" s="109" customFormat="1" ht="117.95" customHeight="1" x14ac:dyDescent="0.2">
      <c r="A21" s="73">
        <v>15</v>
      </c>
      <c r="B21" s="98" t="s">
        <v>141</v>
      </c>
      <c r="C21" s="73" t="s">
        <v>143</v>
      </c>
      <c r="D21" s="99" t="s">
        <v>197</v>
      </c>
      <c r="E21" s="74" t="s">
        <v>24</v>
      </c>
      <c r="F21" s="100">
        <v>1</v>
      </c>
      <c r="G21" s="76" t="str">
        <f>IF(F21="","",VLOOKUP(F21,Tablas!$A$38:$B$42,2,0))</f>
        <v>Muy alta</v>
      </c>
      <c r="H21" s="102">
        <v>1</v>
      </c>
      <c r="I21" s="78" t="str">
        <f>IF(H21="","",VLOOKUP(H21,Tablas!$A$46:$B$50,2,0))</f>
        <v>Catastrófico</v>
      </c>
      <c r="J21" s="79" t="str">
        <f>IF(I21="","",VLOOKUP(AG21,BD!$C$2:$D$26,2,FALSE))</f>
        <v>Extrema</v>
      </c>
      <c r="K21" s="73" t="s">
        <v>418</v>
      </c>
      <c r="L21" s="91" t="s">
        <v>178</v>
      </c>
      <c r="M21" s="91" t="s">
        <v>180</v>
      </c>
      <c r="N21" s="91" t="s">
        <v>126</v>
      </c>
      <c r="O21" s="91" t="s">
        <v>168</v>
      </c>
      <c r="P21" s="91" t="s">
        <v>169</v>
      </c>
      <c r="Q21" s="89">
        <v>0.25</v>
      </c>
      <c r="R21" s="99">
        <f t="shared" ref="R21:R27" si="37">F21*Q21</f>
        <v>0.25</v>
      </c>
      <c r="S21" s="106">
        <f t="shared" ref="S21:S27" si="38">F21-R21</f>
        <v>0.75</v>
      </c>
      <c r="T21" s="101" t="str">
        <f>AH21</f>
        <v>Alta</v>
      </c>
      <c r="U21" s="106">
        <f t="shared" ref="U21:U27" si="39">H21-Q21</f>
        <v>0.75</v>
      </c>
      <c r="V21" s="78" t="str">
        <f t="shared" si="32"/>
        <v>Mayor</v>
      </c>
      <c r="W21" s="79" t="str">
        <f>IF(V21="","",VLOOKUP(AJ21,BD!$C$2:$D$26,2,0))</f>
        <v>Alta</v>
      </c>
      <c r="X21" s="74" t="s">
        <v>121</v>
      </c>
      <c r="Y21" s="113" t="s">
        <v>431</v>
      </c>
      <c r="Z21" s="104" t="s">
        <v>382</v>
      </c>
      <c r="AA21" s="99" t="s">
        <v>383</v>
      </c>
      <c r="AB21" s="108" t="s">
        <v>203</v>
      </c>
      <c r="AC21" s="99"/>
      <c r="AF21" s="110"/>
      <c r="AG21" s="111" t="str">
        <f t="shared" si="33"/>
        <v>Muy altaCatastrófico</v>
      </c>
      <c r="AH21" s="111" t="str">
        <f t="shared" si="34"/>
        <v>Alta</v>
      </c>
      <c r="AI21" s="111" t="str">
        <f t="shared" si="35"/>
        <v>Mayor</v>
      </c>
      <c r="AJ21" s="111" t="str">
        <f t="shared" si="36"/>
        <v>AltaMayor</v>
      </c>
      <c r="AK21" s="110"/>
      <c r="AL21" s="110"/>
    </row>
    <row r="22" spans="1:38" s="109" customFormat="1" ht="117.95" customHeight="1" x14ac:dyDescent="0.2">
      <c r="A22" s="73">
        <v>16</v>
      </c>
      <c r="B22" s="98" t="s">
        <v>141</v>
      </c>
      <c r="C22" s="73" t="s">
        <v>278</v>
      </c>
      <c r="D22" s="99" t="s">
        <v>404</v>
      </c>
      <c r="E22" s="74" t="s">
        <v>171</v>
      </c>
      <c r="F22" s="100">
        <v>1</v>
      </c>
      <c r="G22" s="76" t="str">
        <f>IF(F22="","",VLOOKUP(F22,Tablas!$A$38:$B$42,2,0))</f>
        <v>Muy alta</v>
      </c>
      <c r="H22" s="102">
        <v>1</v>
      </c>
      <c r="I22" s="78" t="str">
        <f>IF(H22="","",VLOOKUP(H22,Tablas!$A$46:$B$50,2,0))</f>
        <v>Catastrófico</v>
      </c>
      <c r="J22" s="79" t="str">
        <f>IF(I22="","",VLOOKUP(AG22,BD!$C$2:$D$26,2,FALSE))</f>
        <v>Extrema</v>
      </c>
      <c r="K22" s="73" t="s">
        <v>384</v>
      </c>
      <c r="L22" s="91" t="s">
        <v>178</v>
      </c>
      <c r="M22" s="91" t="s">
        <v>180</v>
      </c>
      <c r="N22" s="91" t="s">
        <v>126</v>
      </c>
      <c r="O22" s="91" t="s">
        <v>168</v>
      </c>
      <c r="P22" s="91" t="s">
        <v>169</v>
      </c>
      <c r="Q22" s="89">
        <v>0.25</v>
      </c>
      <c r="R22" s="99">
        <f t="shared" si="37"/>
        <v>0.25</v>
      </c>
      <c r="S22" s="106">
        <f t="shared" si="38"/>
        <v>0.75</v>
      </c>
      <c r="T22" s="103" t="str">
        <f t="shared" ref="T22:T26" si="40">AH22</f>
        <v>Alta</v>
      </c>
      <c r="U22" s="106">
        <f t="shared" si="39"/>
        <v>0.75</v>
      </c>
      <c r="V22" s="78" t="str">
        <f t="shared" si="32"/>
        <v>Mayor</v>
      </c>
      <c r="W22" s="79" t="str">
        <f>IF(V22="","",VLOOKUP(AJ22,BD!$C$2:$D$26,2,0))</f>
        <v>Alta</v>
      </c>
      <c r="X22" s="74" t="s">
        <v>121</v>
      </c>
      <c r="Y22" s="105" t="s">
        <v>385</v>
      </c>
      <c r="Z22" s="99" t="s">
        <v>386</v>
      </c>
      <c r="AA22" s="99" t="s">
        <v>387</v>
      </c>
      <c r="AB22" s="108" t="s">
        <v>419</v>
      </c>
      <c r="AC22" s="99"/>
      <c r="AF22" s="110"/>
      <c r="AG22" s="111" t="str">
        <f t="shared" si="33"/>
        <v>Muy altaCatastrófico</v>
      </c>
      <c r="AH22" s="111" t="str">
        <f t="shared" si="34"/>
        <v>Alta</v>
      </c>
      <c r="AI22" s="111" t="str">
        <f t="shared" si="35"/>
        <v>Mayor</v>
      </c>
      <c r="AJ22" s="111" t="str">
        <f t="shared" si="36"/>
        <v>AltaMayor</v>
      </c>
      <c r="AK22" s="110"/>
      <c r="AL22" s="110"/>
    </row>
    <row r="23" spans="1:38" s="109" customFormat="1" ht="183.75" customHeight="1" x14ac:dyDescent="0.2">
      <c r="A23" s="73">
        <v>17</v>
      </c>
      <c r="B23" s="98" t="s">
        <v>141</v>
      </c>
      <c r="C23" s="73" t="s">
        <v>144</v>
      </c>
      <c r="D23" s="99" t="s">
        <v>405</v>
      </c>
      <c r="E23" s="74" t="s">
        <v>181</v>
      </c>
      <c r="F23" s="100">
        <v>1</v>
      </c>
      <c r="G23" s="76" t="str">
        <f>IF(F23="","",VLOOKUP(F23,Tablas!$A$38:$B$42,2,0))</f>
        <v>Muy alta</v>
      </c>
      <c r="H23" s="102">
        <v>1</v>
      </c>
      <c r="I23" s="78" t="str">
        <f>IF(H23="","",VLOOKUP(H23,Tablas!$A$46:$B$50,2,0))</f>
        <v>Catastrófico</v>
      </c>
      <c r="J23" s="79" t="str">
        <f>IF(I23="","",VLOOKUP(AG23,BD!$C$2:$D$26,2,FALSE))</f>
        <v>Extrema</v>
      </c>
      <c r="K23" s="73" t="s">
        <v>199</v>
      </c>
      <c r="L23" s="91" t="s">
        <v>178</v>
      </c>
      <c r="M23" s="91" t="s">
        <v>180</v>
      </c>
      <c r="N23" s="91" t="s">
        <v>126</v>
      </c>
      <c r="O23" s="91" t="s">
        <v>168</v>
      </c>
      <c r="P23" s="91" t="s">
        <v>169</v>
      </c>
      <c r="Q23" s="89">
        <v>0.25</v>
      </c>
      <c r="R23" s="99">
        <f t="shared" si="37"/>
        <v>0.25</v>
      </c>
      <c r="S23" s="106">
        <f t="shared" si="38"/>
        <v>0.75</v>
      </c>
      <c r="T23" s="103" t="str">
        <f t="shared" si="40"/>
        <v>Alta</v>
      </c>
      <c r="U23" s="106">
        <f t="shared" si="39"/>
        <v>0.75</v>
      </c>
      <c r="V23" s="78" t="str">
        <f t="shared" si="32"/>
        <v>Mayor</v>
      </c>
      <c r="W23" s="79" t="str">
        <f>IF(V23="","",VLOOKUP(AJ23,BD!$C$2:$D$26,2,0))</f>
        <v>Alta</v>
      </c>
      <c r="X23" s="74" t="s">
        <v>122</v>
      </c>
      <c r="Y23" s="107" t="s">
        <v>433</v>
      </c>
      <c r="Z23" s="99" t="s">
        <v>432</v>
      </c>
      <c r="AA23" s="99" t="s">
        <v>392</v>
      </c>
      <c r="AB23" s="108" t="s">
        <v>420</v>
      </c>
      <c r="AC23" s="99"/>
      <c r="AF23" s="110"/>
      <c r="AG23" s="111" t="str">
        <f t="shared" si="33"/>
        <v>Muy altaCatastrófico</v>
      </c>
      <c r="AH23" s="111" t="str">
        <f t="shared" si="34"/>
        <v>Alta</v>
      </c>
      <c r="AI23" s="111" t="str">
        <f t="shared" si="35"/>
        <v>Mayor</v>
      </c>
      <c r="AJ23" s="111" t="str">
        <f t="shared" si="36"/>
        <v>AltaMayor</v>
      </c>
      <c r="AK23" s="110"/>
      <c r="AL23" s="110"/>
    </row>
    <row r="24" spans="1:38" s="109" customFormat="1" ht="117.95" customHeight="1" x14ac:dyDescent="0.2">
      <c r="A24" s="73">
        <v>18</v>
      </c>
      <c r="B24" s="98" t="s">
        <v>141</v>
      </c>
      <c r="C24" s="73" t="s">
        <v>145</v>
      </c>
      <c r="D24" s="99" t="s">
        <v>409</v>
      </c>
      <c r="E24" s="74" t="s">
        <v>24</v>
      </c>
      <c r="F24" s="100">
        <v>0.8</v>
      </c>
      <c r="G24" s="76" t="str">
        <f>IF(F24="","",VLOOKUP(F24,Tablas!$A$38:$B$42,2,0))</f>
        <v>Alta</v>
      </c>
      <c r="H24" s="102">
        <v>0.8</v>
      </c>
      <c r="I24" s="78" t="str">
        <f>IF(H24="","",VLOOKUP(H24,Tablas!$A$46:$B$50,2,0))</f>
        <v>Mayor</v>
      </c>
      <c r="J24" s="79" t="str">
        <f>IF(I24="","",VLOOKUP(AG24,BD!$C$2:$D$26,2,FALSE))</f>
        <v>Alta</v>
      </c>
      <c r="K24" s="73" t="s">
        <v>413</v>
      </c>
      <c r="L24" s="91" t="s">
        <v>178</v>
      </c>
      <c r="M24" s="91" t="s">
        <v>180</v>
      </c>
      <c r="N24" s="91" t="s">
        <v>126</v>
      </c>
      <c r="O24" s="91" t="s">
        <v>168</v>
      </c>
      <c r="P24" s="91" t="s">
        <v>169</v>
      </c>
      <c r="Q24" s="89">
        <v>0.25</v>
      </c>
      <c r="R24" s="99">
        <f t="shared" si="37"/>
        <v>0.2</v>
      </c>
      <c r="S24" s="106">
        <f t="shared" si="38"/>
        <v>0.60000000000000009</v>
      </c>
      <c r="T24" s="103" t="str">
        <f t="shared" si="40"/>
        <v>Media</v>
      </c>
      <c r="U24" s="106">
        <f t="shared" si="39"/>
        <v>0.55000000000000004</v>
      </c>
      <c r="V24" s="78" t="str">
        <f t="shared" si="32"/>
        <v>Moderado</v>
      </c>
      <c r="W24" s="79" t="str">
        <f>IF(V24="","",VLOOKUP(AJ24,BD!$C$2:$D$26,2,0))</f>
        <v>Moderada</v>
      </c>
      <c r="X24" s="74" t="s">
        <v>121</v>
      </c>
      <c r="Y24" s="107" t="s">
        <v>434</v>
      </c>
      <c r="Z24" s="99" t="s">
        <v>388</v>
      </c>
      <c r="AA24" s="107" t="s">
        <v>435</v>
      </c>
      <c r="AB24" s="108" t="s">
        <v>421</v>
      </c>
      <c r="AC24" s="99"/>
      <c r="AF24" s="110"/>
      <c r="AG24" s="111" t="str">
        <f t="shared" si="33"/>
        <v>AltaMayor</v>
      </c>
      <c r="AH24" s="111" t="str">
        <f t="shared" si="34"/>
        <v>Media</v>
      </c>
      <c r="AI24" s="111" t="str">
        <f t="shared" si="35"/>
        <v>Moderado</v>
      </c>
      <c r="AJ24" s="111" t="str">
        <f t="shared" si="36"/>
        <v>MediaModerado</v>
      </c>
      <c r="AK24" s="110"/>
      <c r="AL24" s="110"/>
    </row>
    <row r="25" spans="1:38" s="109" customFormat="1" ht="117.95" customHeight="1" x14ac:dyDescent="0.2">
      <c r="A25" s="73">
        <v>19</v>
      </c>
      <c r="B25" s="98" t="s">
        <v>141</v>
      </c>
      <c r="C25" s="73" t="s">
        <v>146</v>
      </c>
      <c r="D25" s="117" t="s">
        <v>408</v>
      </c>
      <c r="E25" s="74" t="s">
        <v>24</v>
      </c>
      <c r="F25" s="100">
        <v>0.6</v>
      </c>
      <c r="G25" s="76" t="str">
        <f>IF(F25="","",VLOOKUP(F25,Tablas!$A$38:$B$42,2,0))</f>
        <v>Media</v>
      </c>
      <c r="H25" s="102">
        <v>0.6</v>
      </c>
      <c r="I25" s="78" t="str">
        <f>IF(H25="","",VLOOKUP(H25,Tablas!$A$46:$B$50,2,0))</f>
        <v>Moderado</v>
      </c>
      <c r="J25" s="79" t="str">
        <f>IF(I25="","",VLOOKUP(AG25,BD!$C$2:$D$26,2,FALSE))</f>
        <v>Moderada</v>
      </c>
      <c r="K25" s="73" t="s">
        <v>412</v>
      </c>
      <c r="L25" s="91" t="s">
        <v>176</v>
      </c>
      <c r="M25" s="91" t="s">
        <v>180</v>
      </c>
      <c r="N25" s="91" t="s">
        <v>126</v>
      </c>
      <c r="O25" s="91" t="s">
        <v>168</v>
      </c>
      <c r="P25" s="91" t="s">
        <v>169</v>
      </c>
      <c r="Q25" s="89">
        <v>0.4</v>
      </c>
      <c r="R25" s="99">
        <f t="shared" si="37"/>
        <v>0.24</v>
      </c>
      <c r="S25" s="106">
        <f t="shared" si="38"/>
        <v>0.36</v>
      </c>
      <c r="T25" s="103" t="str">
        <f t="shared" si="40"/>
        <v>Baja</v>
      </c>
      <c r="U25" s="106">
        <f t="shared" si="39"/>
        <v>0.19999999999999996</v>
      </c>
      <c r="V25" s="78" t="str">
        <f t="shared" si="32"/>
        <v>Leve</v>
      </c>
      <c r="W25" s="79" t="str">
        <f>IF(V25="","",VLOOKUP(AJ25,BD!$C$2:$D$26,2,0))</f>
        <v>Baja</v>
      </c>
      <c r="X25" s="74" t="s">
        <v>121</v>
      </c>
      <c r="Y25" s="115" t="s">
        <v>436</v>
      </c>
      <c r="Z25" s="99" t="s">
        <v>437</v>
      </c>
      <c r="AA25" s="108" t="s">
        <v>389</v>
      </c>
      <c r="AB25" s="108" t="s">
        <v>226</v>
      </c>
      <c r="AC25" s="99"/>
      <c r="AF25" s="110"/>
      <c r="AG25" s="111" t="str">
        <f t="shared" si="33"/>
        <v>MediaModerado</v>
      </c>
      <c r="AH25" s="111" t="str">
        <f t="shared" si="34"/>
        <v>Baja</v>
      </c>
      <c r="AI25" s="111" t="str">
        <f t="shared" si="35"/>
        <v>Leve</v>
      </c>
      <c r="AJ25" s="111" t="str">
        <f t="shared" si="36"/>
        <v>BajaLeve</v>
      </c>
      <c r="AK25" s="110"/>
      <c r="AL25" s="110"/>
    </row>
    <row r="26" spans="1:38" s="109" customFormat="1" ht="117.95" customHeight="1" x14ac:dyDescent="0.2">
      <c r="A26" s="73">
        <v>20</v>
      </c>
      <c r="B26" s="98" t="s">
        <v>141</v>
      </c>
      <c r="C26" s="73" t="s">
        <v>147</v>
      </c>
      <c r="D26" s="99" t="s">
        <v>406</v>
      </c>
      <c r="E26" s="74" t="s">
        <v>171</v>
      </c>
      <c r="F26" s="100">
        <v>1</v>
      </c>
      <c r="G26" s="76" t="str">
        <f>IF(F26="","",VLOOKUP(F26,Tablas!$A$38:$B$42,2,0))</f>
        <v>Muy alta</v>
      </c>
      <c r="H26" s="102">
        <v>1</v>
      </c>
      <c r="I26" s="78" t="str">
        <f>IF(H26="","",VLOOKUP(H26,Tablas!$A$46:$B$50,2,0))</f>
        <v>Catastrófico</v>
      </c>
      <c r="J26" s="79" t="str">
        <f>IF(I26="","",VLOOKUP(AG26,BD!$C$2:$D$26,2,FALSE))</f>
        <v>Extrema</v>
      </c>
      <c r="K26" s="73" t="s">
        <v>390</v>
      </c>
      <c r="L26" s="91" t="s">
        <v>177</v>
      </c>
      <c r="M26" s="91" t="s">
        <v>180</v>
      </c>
      <c r="N26" s="91" t="s">
        <v>126</v>
      </c>
      <c r="O26" s="91" t="s">
        <v>168</v>
      </c>
      <c r="P26" s="91" t="s">
        <v>169</v>
      </c>
      <c r="Q26" s="89">
        <v>0.3</v>
      </c>
      <c r="R26" s="99">
        <f t="shared" si="37"/>
        <v>0.3</v>
      </c>
      <c r="S26" s="106">
        <f t="shared" si="38"/>
        <v>0.7</v>
      </c>
      <c r="T26" s="103" t="str">
        <f t="shared" si="40"/>
        <v>Alta</v>
      </c>
      <c r="U26" s="106">
        <f t="shared" si="39"/>
        <v>0.7</v>
      </c>
      <c r="V26" s="78" t="str">
        <f t="shared" si="32"/>
        <v>Mayor</v>
      </c>
      <c r="W26" s="79" t="str">
        <f>IF(V26="","",VLOOKUP(AJ26,BD!$C$2:$D$26,2,0))</f>
        <v>Alta</v>
      </c>
      <c r="X26" s="74" t="s">
        <v>174</v>
      </c>
      <c r="Y26" s="107" t="s">
        <v>438</v>
      </c>
      <c r="Z26" s="99" t="s">
        <v>391</v>
      </c>
      <c r="AA26" s="116">
        <v>46022</v>
      </c>
      <c r="AB26" s="108" t="s">
        <v>430</v>
      </c>
      <c r="AC26" s="99"/>
      <c r="AF26" s="110"/>
      <c r="AG26" s="111" t="str">
        <f t="shared" si="33"/>
        <v>Muy altaCatastrófico</v>
      </c>
      <c r="AH26" s="111" t="str">
        <f t="shared" si="34"/>
        <v>Alta</v>
      </c>
      <c r="AI26" s="111" t="str">
        <f t="shared" si="35"/>
        <v>Mayor</v>
      </c>
      <c r="AJ26" s="111" t="str">
        <f t="shared" si="36"/>
        <v>AltaMayor</v>
      </c>
      <c r="AK26" s="110"/>
      <c r="AL26" s="110"/>
    </row>
    <row r="27" spans="1:38" ht="98.1" customHeight="1" x14ac:dyDescent="0.25">
      <c r="A27" s="73">
        <v>21</v>
      </c>
      <c r="B27" s="125" t="s">
        <v>141</v>
      </c>
      <c r="C27" s="126"/>
      <c r="D27" s="99" t="s">
        <v>407</v>
      </c>
      <c r="E27" s="74" t="s">
        <v>172</v>
      </c>
      <c r="F27" s="75">
        <v>0.2</v>
      </c>
      <c r="G27" s="76" t="str">
        <f>IF(F27="","",VLOOKUP(F27,Tablas!$A$38:$B$42,2,0))</f>
        <v>Muy baja</v>
      </c>
      <c r="H27" s="77">
        <v>1</v>
      </c>
      <c r="I27" s="78" t="str">
        <f>IF(H27="","",VLOOKUP(H27,Tablas!$A$46:$B$50,2,0))</f>
        <v>Catastrófico</v>
      </c>
      <c r="J27" s="79" t="str">
        <f>IF(I27="","",VLOOKUP(AG27,BD!$C$2:$D$26,2,FALSE))</f>
        <v>Extrema</v>
      </c>
      <c r="K27" s="73" t="s">
        <v>411</v>
      </c>
      <c r="L27" s="91" t="s">
        <v>177</v>
      </c>
      <c r="M27" s="91" t="s">
        <v>180</v>
      </c>
      <c r="N27" s="91" t="s">
        <v>126</v>
      </c>
      <c r="O27" s="91" t="s">
        <v>168</v>
      </c>
      <c r="P27" s="91" t="s">
        <v>169</v>
      </c>
      <c r="Q27" s="89">
        <v>0.3</v>
      </c>
      <c r="R27" s="74">
        <f t="shared" si="37"/>
        <v>0.06</v>
      </c>
      <c r="S27" s="80">
        <f t="shared" si="38"/>
        <v>0.14000000000000001</v>
      </c>
      <c r="T27" s="76" t="str">
        <f>AH27</f>
        <v>Muy baja</v>
      </c>
      <c r="U27" s="106">
        <f t="shared" si="39"/>
        <v>0.7</v>
      </c>
      <c r="V27" s="78" t="str">
        <f>AI27</f>
        <v>Mayor</v>
      </c>
      <c r="W27" s="79" t="str">
        <f>IF(V27="","",VLOOKUP(AJ27,BD!$C$2:$D$26,2,0))</f>
        <v>Alta</v>
      </c>
      <c r="X27" s="74" t="s">
        <v>122</v>
      </c>
      <c r="Y27" s="107" t="s">
        <v>401</v>
      </c>
      <c r="Z27" s="99" t="s">
        <v>391</v>
      </c>
      <c r="AA27" s="116" t="s">
        <v>402</v>
      </c>
      <c r="AB27" s="108" t="s">
        <v>403</v>
      </c>
      <c r="AC27" s="74"/>
      <c r="AG27" s="47" t="str">
        <f t="shared" si="33"/>
        <v>Muy bajaCatastrófico</v>
      </c>
      <c r="AH27" s="47" t="str">
        <f t="shared" si="34"/>
        <v>Muy baja</v>
      </c>
      <c r="AI27" s="47" t="str">
        <f t="shared" si="35"/>
        <v>Mayor</v>
      </c>
      <c r="AJ27" s="47" t="str">
        <f t="shared" si="36"/>
        <v>Muy bajaMayor</v>
      </c>
    </row>
    <row r="28" spans="1:38" ht="98.1" customHeight="1" x14ac:dyDescent="0.25">
      <c r="A28" s="73">
        <v>22</v>
      </c>
      <c r="B28" s="73" t="s">
        <v>155</v>
      </c>
      <c r="C28" s="73" t="s">
        <v>156</v>
      </c>
      <c r="D28" s="74" t="s">
        <v>423</v>
      </c>
      <c r="E28" s="74" t="s">
        <v>24</v>
      </c>
      <c r="F28" s="75">
        <v>0.6</v>
      </c>
      <c r="G28" s="76" t="str">
        <f>IF(F28="","",VLOOKUP(F28,Tablas!$A$38:$B$42,2,0))</f>
        <v>Media</v>
      </c>
      <c r="H28" s="77">
        <v>0.6</v>
      </c>
      <c r="I28" s="78" t="str">
        <f>IF(H28="","",VLOOKUP(H28,Tablas!$A$46:$B$50,2,0))</f>
        <v>Moderado</v>
      </c>
      <c r="J28" s="79" t="str">
        <f>IF(I28="","",VLOOKUP(AG28,BD!$C$2:$D$26,2,FALSE))</f>
        <v>Moderada</v>
      </c>
      <c r="K28" s="73" t="s">
        <v>422</v>
      </c>
      <c r="L28" s="90" t="s">
        <v>176</v>
      </c>
      <c r="M28" s="90" t="s">
        <v>180</v>
      </c>
      <c r="N28" s="91" t="s">
        <v>126</v>
      </c>
      <c r="O28" s="91" t="s">
        <v>168</v>
      </c>
      <c r="P28" s="91" t="s">
        <v>169</v>
      </c>
      <c r="Q28" s="89">
        <v>0.4</v>
      </c>
      <c r="R28" s="74">
        <f>F28*Q28</f>
        <v>0.24</v>
      </c>
      <c r="S28" s="80">
        <f>F28-R28</f>
        <v>0.36</v>
      </c>
      <c r="T28" s="76" t="str">
        <f>AH28</f>
        <v>Baja</v>
      </c>
      <c r="U28" s="80">
        <f>H28-Q28</f>
        <v>0.19999999999999996</v>
      </c>
      <c r="V28" s="78" t="str">
        <f>AI28</f>
        <v>Leve</v>
      </c>
      <c r="W28" s="79" t="str">
        <f>IF(V28="","",VLOOKUP(AJ28,BD!$C$2:$D$26,2,0))</f>
        <v>Baja</v>
      </c>
      <c r="X28" s="74" t="s">
        <v>121</v>
      </c>
      <c r="Y28" s="114" t="s">
        <v>224</v>
      </c>
      <c r="Z28" s="74" t="s">
        <v>368</v>
      </c>
      <c r="AA28" s="81" t="s">
        <v>206</v>
      </c>
      <c r="AB28" s="81" t="s">
        <v>446</v>
      </c>
      <c r="AC28" s="74"/>
      <c r="AG28" s="47" t="str">
        <f t="shared" si="33"/>
        <v>MediaModerado</v>
      </c>
      <c r="AH28" s="47" t="str">
        <f t="shared" si="34"/>
        <v>Baja</v>
      </c>
      <c r="AI28" s="47" t="str">
        <f t="shared" si="35"/>
        <v>Leve</v>
      </c>
      <c r="AJ28" s="47" t="str">
        <f t="shared" si="36"/>
        <v>BajaLeve</v>
      </c>
    </row>
    <row r="29" spans="1:38" ht="98.1" customHeight="1" x14ac:dyDescent="0.25">
      <c r="A29" s="73">
        <v>23</v>
      </c>
      <c r="B29" s="73" t="s">
        <v>155</v>
      </c>
      <c r="C29" s="73" t="s">
        <v>157</v>
      </c>
      <c r="D29" s="74" t="s">
        <v>212</v>
      </c>
      <c r="E29" s="74" t="s">
        <v>175</v>
      </c>
      <c r="F29" s="75">
        <v>1</v>
      </c>
      <c r="G29" s="76" t="str">
        <f>IF(F29="","",VLOOKUP(F29,Tablas!$A$38:$B$42,2,0))</f>
        <v>Muy alta</v>
      </c>
      <c r="H29" s="77">
        <v>1</v>
      </c>
      <c r="I29" s="78" t="str">
        <f>IF(H29="","",VLOOKUP(H29,Tablas!$A$46:$B$50,2,0))</f>
        <v>Catastrófico</v>
      </c>
      <c r="J29" s="79" t="str">
        <f>IF(I29="","",VLOOKUP(AG29,BD!$C$2:$D$26,2,FALSE))</f>
        <v>Extrema</v>
      </c>
      <c r="K29" s="73" t="s">
        <v>365</v>
      </c>
      <c r="L29" s="90" t="s">
        <v>176</v>
      </c>
      <c r="M29" s="90" t="s">
        <v>179</v>
      </c>
      <c r="N29" s="91" t="s">
        <v>126</v>
      </c>
      <c r="O29" s="91" t="s">
        <v>168</v>
      </c>
      <c r="P29" s="91" t="s">
        <v>169</v>
      </c>
      <c r="Q29" s="97">
        <v>0.5</v>
      </c>
      <c r="R29" s="74">
        <f t="shared" ref="R29:R37" si="41">F29*Q29</f>
        <v>0.5</v>
      </c>
      <c r="S29" s="80">
        <f t="shared" ref="S29:S37" si="42">F29-R29</f>
        <v>0.5</v>
      </c>
      <c r="T29" s="76" t="str">
        <f>AH29</f>
        <v>Media</v>
      </c>
      <c r="U29" s="80">
        <f t="shared" ref="U29:U37" si="43">H29-Q29</f>
        <v>0.5</v>
      </c>
      <c r="V29" s="78" t="str">
        <f>AI29</f>
        <v>Moderado</v>
      </c>
      <c r="W29" s="79" t="str">
        <f>IF(V29="","",VLOOKUP(AJ29,BD!$C$2:$D$26,2,0))</f>
        <v>Moderada</v>
      </c>
      <c r="X29" s="74" t="s">
        <v>174</v>
      </c>
      <c r="Y29" s="114" t="s">
        <v>428</v>
      </c>
      <c r="Z29" s="74" t="s">
        <v>344</v>
      </c>
      <c r="AA29" s="74" t="s">
        <v>207</v>
      </c>
      <c r="AB29" s="81" t="s">
        <v>215</v>
      </c>
      <c r="AC29" s="74"/>
      <c r="AG29" s="47" t="str">
        <f t="shared" si="33"/>
        <v>Muy altaCatastrófico</v>
      </c>
      <c r="AH29" s="47" t="str">
        <f t="shared" si="34"/>
        <v>Media</v>
      </c>
      <c r="AI29" s="47" t="str">
        <f t="shared" si="35"/>
        <v>Moderado</v>
      </c>
      <c r="AJ29" s="47" t="str">
        <f t="shared" si="36"/>
        <v>MediaModerado</v>
      </c>
    </row>
    <row r="30" spans="1:38" ht="98.1" customHeight="1" x14ac:dyDescent="0.25">
      <c r="A30" s="73">
        <v>24</v>
      </c>
      <c r="B30" s="73" t="s">
        <v>155</v>
      </c>
      <c r="C30" s="73" t="s">
        <v>157</v>
      </c>
      <c r="D30" s="74" t="s">
        <v>213</v>
      </c>
      <c r="E30" s="74" t="s">
        <v>30</v>
      </c>
      <c r="F30" s="75">
        <v>0.6</v>
      </c>
      <c r="G30" s="76" t="str">
        <f>IF(F30="","",VLOOKUP(F30,Tablas!$A$38:$B$42,2,0))</f>
        <v>Media</v>
      </c>
      <c r="H30" s="77">
        <v>0.6</v>
      </c>
      <c r="I30" s="78" t="str">
        <f>IF(H30="","",VLOOKUP(H30,Tablas!$A$46:$B$50,2,0))</f>
        <v>Moderado</v>
      </c>
      <c r="J30" s="79" t="str">
        <f>IF(I30="","",VLOOKUP(AG30,BD!$C$2:$D$26,2,FALSE))</f>
        <v>Moderada</v>
      </c>
      <c r="K30" s="73" t="s">
        <v>366</v>
      </c>
      <c r="L30" s="90" t="s">
        <v>176</v>
      </c>
      <c r="M30" s="90" t="s">
        <v>180</v>
      </c>
      <c r="N30" s="91" t="s">
        <v>126</v>
      </c>
      <c r="O30" s="91" t="s">
        <v>168</v>
      </c>
      <c r="P30" s="91" t="s">
        <v>169</v>
      </c>
      <c r="Q30" s="89">
        <v>0.4</v>
      </c>
      <c r="R30" s="74">
        <f t="shared" si="41"/>
        <v>0.24</v>
      </c>
      <c r="S30" s="80">
        <f t="shared" si="42"/>
        <v>0.36</v>
      </c>
      <c r="T30" s="76" t="str">
        <f>AH30</f>
        <v>Baja</v>
      </c>
      <c r="U30" s="80">
        <f t="shared" si="43"/>
        <v>0.19999999999999996</v>
      </c>
      <c r="V30" s="78" t="str">
        <f>AI30</f>
        <v>Leve</v>
      </c>
      <c r="W30" s="79" t="str">
        <f>IF(V30="","",VLOOKUP(AJ30,BD!$C$2:$D$26,2,0))</f>
        <v>Baja</v>
      </c>
      <c r="X30" s="74" t="s">
        <v>174</v>
      </c>
      <c r="Y30" s="120" t="s">
        <v>429</v>
      </c>
      <c r="Z30" s="74" t="s">
        <v>344</v>
      </c>
      <c r="AA30" s="74" t="s">
        <v>207</v>
      </c>
      <c r="AB30" s="81" t="s">
        <v>214</v>
      </c>
      <c r="AC30" s="74"/>
      <c r="AG30" s="47" t="str">
        <f t="shared" si="33"/>
        <v>MediaModerado</v>
      </c>
      <c r="AH30" s="47" t="str">
        <f t="shared" si="34"/>
        <v>Baja</v>
      </c>
      <c r="AI30" s="47" t="str">
        <f t="shared" si="35"/>
        <v>Leve</v>
      </c>
      <c r="AJ30" s="47" t="str">
        <f t="shared" si="36"/>
        <v>BajaLeve</v>
      </c>
    </row>
    <row r="31" spans="1:38" ht="98.1" customHeight="1" x14ac:dyDescent="0.25">
      <c r="A31" s="73">
        <v>25</v>
      </c>
      <c r="B31" s="73" t="s">
        <v>155</v>
      </c>
      <c r="C31" s="73" t="s">
        <v>159</v>
      </c>
      <c r="D31" s="74" t="s">
        <v>471</v>
      </c>
      <c r="E31" s="74" t="s">
        <v>30</v>
      </c>
      <c r="F31" s="75">
        <v>0.4</v>
      </c>
      <c r="G31" s="76" t="str">
        <f>IF(F31="","",VLOOKUP(F31,Tablas!$A$38:$B$42,2,0))</f>
        <v>Baja</v>
      </c>
      <c r="H31" s="77">
        <v>0.4</v>
      </c>
      <c r="I31" s="78" t="str">
        <f>IF(H31="","",VLOOKUP(H31,Tablas!$A$46:$B$50,2,0))</f>
        <v>Menor</v>
      </c>
      <c r="J31" s="79" t="str">
        <f>IF(I31="","",VLOOKUP(AG31,BD!$C$2:$D$26,2,FALSE))</f>
        <v>Moderada</v>
      </c>
      <c r="K31" s="73" t="s">
        <v>209</v>
      </c>
      <c r="L31" s="90" t="s">
        <v>178</v>
      </c>
      <c r="M31" s="90" t="s">
        <v>180</v>
      </c>
      <c r="N31" s="91" t="s">
        <v>126</v>
      </c>
      <c r="O31" s="91" t="s">
        <v>168</v>
      </c>
      <c r="P31" s="91" t="s">
        <v>169</v>
      </c>
      <c r="Q31" s="89">
        <v>0.25</v>
      </c>
      <c r="R31" s="74">
        <f t="shared" si="41"/>
        <v>0.1</v>
      </c>
      <c r="S31" s="80">
        <f t="shared" si="42"/>
        <v>0.30000000000000004</v>
      </c>
      <c r="T31" s="78" t="str">
        <f t="shared" ref="T31:T37" si="44">AH31</f>
        <v>Baja</v>
      </c>
      <c r="U31" s="80">
        <f t="shared" si="43"/>
        <v>0.15000000000000002</v>
      </c>
      <c r="V31" s="78" t="str">
        <f t="shared" ref="V31:V37" si="45">AI31</f>
        <v>Leve</v>
      </c>
      <c r="W31" s="79" t="str">
        <f>IF(V31="","",VLOOKUP(AJ31,BD!$C$2:$D$26,2,0))</f>
        <v>Baja</v>
      </c>
      <c r="X31" s="74" t="s">
        <v>121</v>
      </c>
      <c r="Y31" s="114" t="s">
        <v>472</v>
      </c>
      <c r="Z31" s="74" t="s">
        <v>345</v>
      </c>
      <c r="AA31" s="74" t="s">
        <v>206</v>
      </c>
      <c r="AB31" s="81" t="s">
        <v>439</v>
      </c>
      <c r="AC31" s="74"/>
      <c r="AG31" s="47" t="str">
        <f t="shared" si="33"/>
        <v>BajaMenor</v>
      </c>
      <c r="AH31" s="47" t="str">
        <f t="shared" si="34"/>
        <v>Baja</v>
      </c>
      <c r="AI31" s="47" t="str">
        <f t="shared" si="35"/>
        <v>Leve</v>
      </c>
      <c r="AJ31" s="47" t="str">
        <f t="shared" si="36"/>
        <v>BajaLeve</v>
      </c>
    </row>
    <row r="32" spans="1:38" ht="98.1" customHeight="1" x14ac:dyDescent="0.25">
      <c r="A32" s="73">
        <v>26</v>
      </c>
      <c r="B32" s="73" t="s">
        <v>155</v>
      </c>
      <c r="C32" s="73" t="s">
        <v>159</v>
      </c>
      <c r="D32" s="74" t="s">
        <v>451</v>
      </c>
      <c r="E32" s="74" t="s">
        <v>24</v>
      </c>
      <c r="F32" s="75">
        <v>0.4</v>
      </c>
      <c r="G32" s="76" t="str">
        <f>IF(F32="","",VLOOKUP(F32,Tablas!$A$38:$B$42,2,0))</f>
        <v>Baja</v>
      </c>
      <c r="H32" s="77">
        <v>0.6</v>
      </c>
      <c r="I32" s="78" t="str">
        <f>IF(H32="","",VLOOKUP(H32,Tablas!$A$46:$B$50,2,0))</f>
        <v>Moderado</v>
      </c>
      <c r="J32" s="79" t="str">
        <f>IF(I32="","",VLOOKUP(AG32,BD!$C$2:$D$26,2,FALSE))</f>
        <v>Moderada</v>
      </c>
      <c r="K32" s="73" t="s">
        <v>210</v>
      </c>
      <c r="L32" s="90" t="s">
        <v>176</v>
      </c>
      <c r="M32" s="90" t="s">
        <v>180</v>
      </c>
      <c r="N32" s="91" t="s">
        <v>126</v>
      </c>
      <c r="O32" s="91" t="s">
        <v>168</v>
      </c>
      <c r="P32" s="91" t="s">
        <v>169</v>
      </c>
      <c r="Q32" s="89">
        <v>0.4</v>
      </c>
      <c r="R32" s="74">
        <f t="shared" si="41"/>
        <v>0.16000000000000003</v>
      </c>
      <c r="S32" s="80">
        <f t="shared" si="42"/>
        <v>0.24</v>
      </c>
      <c r="T32" s="78" t="str">
        <f t="shared" si="44"/>
        <v>Baja</v>
      </c>
      <c r="U32" s="80">
        <f t="shared" si="43"/>
        <v>0.19999999999999996</v>
      </c>
      <c r="V32" s="78" t="str">
        <f t="shared" si="45"/>
        <v>Leve</v>
      </c>
      <c r="W32" s="79" t="str">
        <f>IF(V32="","",VLOOKUP(AJ32,BD!$C$2:$D$26,2,0))</f>
        <v>Baja</v>
      </c>
      <c r="X32" s="74" t="s">
        <v>121</v>
      </c>
      <c r="Y32" s="114" t="s">
        <v>443</v>
      </c>
      <c r="Z32" s="74" t="s">
        <v>345</v>
      </c>
      <c r="AA32" s="74" t="s">
        <v>206</v>
      </c>
      <c r="AB32" s="81" t="s">
        <v>211</v>
      </c>
      <c r="AC32" s="74"/>
      <c r="AG32" s="47" t="str">
        <f t="shared" si="33"/>
        <v>BajaModerado</v>
      </c>
      <c r="AH32" s="47" t="str">
        <f t="shared" si="34"/>
        <v>Baja</v>
      </c>
      <c r="AI32" s="47" t="str">
        <f t="shared" si="35"/>
        <v>Leve</v>
      </c>
      <c r="AJ32" s="47" t="str">
        <f t="shared" si="36"/>
        <v>BajaLeve</v>
      </c>
    </row>
    <row r="33" spans="1:38" ht="108" customHeight="1" x14ac:dyDescent="0.25">
      <c r="A33" s="73">
        <v>27</v>
      </c>
      <c r="B33" s="73" t="s">
        <v>155</v>
      </c>
      <c r="C33" s="73" t="s">
        <v>158</v>
      </c>
      <c r="D33" s="74" t="s">
        <v>452</v>
      </c>
      <c r="E33" s="74" t="s">
        <v>175</v>
      </c>
      <c r="F33" s="75">
        <v>0.4</v>
      </c>
      <c r="G33" s="76" t="str">
        <f>IF(F33="","",VLOOKUP(F33,Tablas!$A$38:$B$42,2,0))</f>
        <v>Baja</v>
      </c>
      <c r="H33" s="77">
        <v>0.4</v>
      </c>
      <c r="I33" s="78" t="str">
        <f>IF(H33="","",VLOOKUP(H33,Tablas!$A$46:$B$50,2,0))</f>
        <v>Menor</v>
      </c>
      <c r="J33" s="79" t="str">
        <f>IF(I33="","",VLOOKUP(AG33,BD!$C$2:$D$26,2,FALSE))</f>
        <v>Moderada</v>
      </c>
      <c r="K33" s="73" t="s">
        <v>309</v>
      </c>
      <c r="L33" s="90"/>
      <c r="M33" s="90"/>
      <c r="N33" s="91"/>
      <c r="O33" s="91"/>
      <c r="P33" s="91"/>
      <c r="Q33" s="89"/>
      <c r="R33" s="74">
        <f t="shared" si="41"/>
        <v>0</v>
      </c>
      <c r="S33" s="80">
        <f t="shared" si="42"/>
        <v>0.4</v>
      </c>
      <c r="T33" s="78" t="str">
        <f t="shared" si="44"/>
        <v>Baja</v>
      </c>
      <c r="U33" s="80">
        <f t="shared" si="43"/>
        <v>0.4</v>
      </c>
      <c r="V33" s="78" t="str">
        <f t="shared" si="45"/>
        <v>Menor</v>
      </c>
      <c r="W33" s="79" t="str">
        <f>IF(V33="","",VLOOKUP(AJ33,BD!$C$2:$D$26,2,0))</f>
        <v>Moderada</v>
      </c>
      <c r="X33" s="74" t="s">
        <v>121</v>
      </c>
      <c r="Y33" s="114" t="s">
        <v>225</v>
      </c>
      <c r="Z33" s="74" t="s">
        <v>369</v>
      </c>
      <c r="AA33" s="74" t="s">
        <v>217</v>
      </c>
      <c r="AB33" s="81" t="s">
        <v>226</v>
      </c>
      <c r="AC33" s="74"/>
      <c r="AG33" s="47" t="str">
        <f t="shared" si="33"/>
        <v>BajaMenor</v>
      </c>
      <c r="AH33" s="47" t="str">
        <f t="shared" si="34"/>
        <v>Baja</v>
      </c>
      <c r="AI33" s="47" t="str">
        <f t="shared" si="35"/>
        <v>Menor</v>
      </c>
      <c r="AJ33" s="47" t="str">
        <f t="shared" si="36"/>
        <v>BajaMenor</v>
      </c>
    </row>
    <row r="34" spans="1:38" ht="98.1" customHeight="1" x14ac:dyDescent="0.25">
      <c r="A34" s="73">
        <v>28</v>
      </c>
      <c r="B34" s="73" t="s">
        <v>155</v>
      </c>
      <c r="C34" s="73" t="s">
        <v>160</v>
      </c>
      <c r="D34" s="74" t="s">
        <v>424</v>
      </c>
      <c r="E34" s="74" t="s">
        <v>24</v>
      </c>
      <c r="F34" s="75">
        <v>0.6</v>
      </c>
      <c r="G34" s="76" t="str">
        <f>IF(F34="","",VLOOKUP(F34,Tablas!$A$38:$B$42,2,0))</f>
        <v>Media</v>
      </c>
      <c r="H34" s="77">
        <v>1</v>
      </c>
      <c r="I34" s="78" t="str">
        <f>IF(H34="","",VLOOKUP(H34,Tablas!$A$46:$B$50,2,0))</f>
        <v>Catastrófico</v>
      </c>
      <c r="J34" s="79" t="str">
        <f>IF(I34="","",VLOOKUP(AG34,BD!$C$2:$D$26,2,FALSE))</f>
        <v>Extrema</v>
      </c>
      <c r="K34" s="73" t="s">
        <v>425</v>
      </c>
      <c r="L34" s="90" t="s">
        <v>176</v>
      </c>
      <c r="M34" s="90" t="s">
        <v>180</v>
      </c>
      <c r="N34" s="91" t="s">
        <v>126</v>
      </c>
      <c r="O34" s="91" t="s">
        <v>168</v>
      </c>
      <c r="P34" s="91" t="s">
        <v>169</v>
      </c>
      <c r="Q34" s="89">
        <v>0.4</v>
      </c>
      <c r="R34" s="74">
        <f t="shared" si="41"/>
        <v>0.24</v>
      </c>
      <c r="S34" s="80">
        <f t="shared" si="42"/>
        <v>0.36</v>
      </c>
      <c r="T34" s="78" t="str">
        <f t="shared" si="44"/>
        <v>Baja</v>
      </c>
      <c r="U34" s="80">
        <f t="shared" si="43"/>
        <v>0.6</v>
      </c>
      <c r="V34" s="78" t="str">
        <f t="shared" si="45"/>
        <v>Moderado</v>
      </c>
      <c r="W34" s="79" t="str">
        <f>IF(V34="","",VLOOKUP(AJ34,BD!$C$2:$D$26,2,0))</f>
        <v>Moderada</v>
      </c>
      <c r="X34" s="74" t="s">
        <v>122</v>
      </c>
      <c r="Y34" s="114" t="s">
        <v>227</v>
      </c>
      <c r="Z34" s="74" t="s">
        <v>346</v>
      </c>
      <c r="AA34" s="74" t="s">
        <v>343</v>
      </c>
      <c r="AB34" s="81" t="s">
        <v>228</v>
      </c>
      <c r="AC34" s="74"/>
      <c r="AG34" s="47" t="str">
        <f t="shared" si="33"/>
        <v>MediaCatastrófico</v>
      </c>
      <c r="AH34" s="47" t="str">
        <f t="shared" si="34"/>
        <v>Baja</v>
      </c>
      <c r="AI34" s="47" t="str">
        <f t="shared" si="35"/>
        <v>Moderado</v>
      </c>
      <c r="AJ34" s="47" t="str">
        <f t="shared" si="36"/>
        <v>BajaModerado</v>
      </c>
    </row>
    <row r="35" spans="1:38" ht="98.1" customHeight="1" x14ac:dyDescent="0.25">
      <c r="A35" s="73">
        <v>29</v>
      </c>
      <c r="B35" s="73" t="s">
        <v>155</v>
      </c>
      <c r="C35" s="73" t="s">
        <v>161</v>
      </c>
      <c r="D35" s="74" t="s">
        <v>426</v>
      </c>
      <c r="E35" s="74" t="s">
        <v>28</v>
      </c>
      <c r="F35" s="75">
        <v>0.4</v>
      </c>
      <c r="G35" s="76" t="str">
        <f>IF(F35="","",VLOOKUP(F35,Tablas!$A$38:$B$42,2,0))</f>
        <v>Baja</v>
      </c>
      <c r="H35" s="77">
        <v>0.4</v>
      </c>
      <c r="I35" s="78" t="str">
        <f>IF(H35="","",VLOOKUP(H35,Tablas!$A$46:$B$50,2,0))</f>
        <v>Menor</v>
      </c>
      <c r="J35" s="79" t="str">
        <f>IF(I35="","",VLOOKUP(AG35,BD!$C$2:$D$26,2,FALSE))</f>
        <v>Moderada</v>
      </c>
      <c r="K35" s="73" t="s">
        <v>367</v>
      </c>
      <c r="L35" s="90" t="s">
        <v>177</v>
      </c>
      <c r="M35" s="90" t="s">
        <v>180</v>
      </c>
      <c r="N35" s="91" t="s">
        <v>126</v>
      </c>
      <c r="O35" s="91" t="s">
        <v>168</v>
      </c>
      <c r="P35" s="91" t="s">
        <v>169</v>
      </c>
      <c r="Q35" s="89">
        <v>0.3</v>
      </c>
      <c r="R35" s="74">
        <f t="shared" si="41"/>
        <v>0.12</v>
      </c>
      <c r="S35" s="80">
        <f t="shared" si="42"/>
        <v>0.28000000000000003</v>
      </c>
      <c r="T35" s="78" t="str">
        <f t="shared" si="44"/>
        <v>Baja</v>
      </c>
      <c r="U35" s="80">
        <f t="shared" si="43"/>
        <v>0.10000000000000003</v>
      </c>
      <c r="V35" s="78" t="str">
        <f t="shared" si="45"/>
        <v>Leve</v>
      </c>
      <c r="W35" s="79" t="str">
        <f>IF(V35="","",VLOOKUP(AJ35,BD!$C$2:$D$26,2,0))</f>
        <v>Baja</v>
      </c>
      <c r="X35" s="74" t="s">
        <v>123</v>
      </c>
      <c r="Y35" s="114" t="s">
        <v>440</v>
      </c>
      <c r="Z35" s="74" t="s">
        <v>347</v>
      </c>
      <c r="AA35" s="74" t="s">
        <v>217</v>
      </c>
      <c r="AB35" s="81" t="s">
        <v>218</v>
      </c>
      <c r="AC35" s="74"/>
      <c r="AG35" s="47" t="str">
        <f t="shared" si="33"/>
        <v>BajaMenor</v>
      </c>
      <c r="AH35" s="47" t="str">
        <f t="shared" si="34"/>
        <v>Baja</v>
      </c>
      <c r="AI35" s="47" t="str">
        <f t="shared" si="35"/>
        <v>Leve</v>
      </c>
      <c r="AJ35" s="47" t="str">
        <f t="shared" si="36"/>
        <v>BajaLeve</v>
      </c>
    </row>
    <row r="36" spans="1:38" ht="98.1" customHeight="1" x14ac:dyDescent="0.25">
      <c r="A36" s="73">
        <v>30</v>
      </c>
      <c r="B36" s="73" t="s">
        <v>155</v>
      </c>
      <c r="C36" s="73" t="s">
        <v>161</v>
      </c>
      <c r="D36" s="74" t="s">
        <v>216</v>
      </c>
      <c r="E36" s="74" t="s">
        <v>28</v>
      </c>
      <c r="F36" s="75">
        <v>0.6</v>
      </c>
      <c r="G36" s="76" t="str">
        <f>IF(F36="","",VLOOKUP(F36,Tablas!$A$38:$B$42,2,0))</f>
        <v>Media</v>
      </c>
      <c r="H36" s="77">
        <v>0.4</v>
      </c>
      <c r="I36" s="78" t="str">
        <f>IF(H36="","",VLOOKUP(H36,Tablas!$A$46:$B$50,2,0))</f>
        <v>Menor</v>
      </c>
      <c r="J36" s="79" t="str">
        <f>IF(I36="","",VLOOKUP(AG36,BD!$C$2:$D$26,2,FALSE))</f>
        <v>Moderada</v>
      </c>
      <c r="K36" s="73" t="s">
        <v>309</v>
      </c>
      <c r="L36" s="91"/>
      <c r="M36" s="91"/>
      <c r="N36" s="91"/>
      <c r="O36" s="91"/>
      <c r="P36" s="91"/>
      <c r="Q36" s="89"/>
      <c r="R36" s="74">
        <f t="shared" si="41"/>
        <v>0</v>
      </c>
      <c r="S36" s="80">
        <f t="shared" si="42"/>
        <v>0.6</v>
      </c>
      <c r="T36" s="78" t="str">
        <f t="shared" si="44"/>
        <v>Media</v>
      </c>
      <c r="U36" s="80">
        <f t="shared" si="43"/>
        <v>0.4</v>
      </c>
      <c r="V36" s="78" t="str">
        <f t="shared" si="45"/>
        <v>Menor</v>
      </c>
      <c r="W36" s="79" t="str">
        <f>IF(V36="","",VLOOKUP(AJ36,BD!$C$2:$D$26,2,0))</f>
        <v>Moderada</v>
      </c>
      <c r="X36" s="74" t="s">
        <v>123</v>
      </c>
      <c r="Y36" s="114" t="s">
        <v>441</v>
      </c>
      <c r="Z36" s="74" t="s">
        <v>347</v>
      </c>
      <c r="AA36" s="74" t="s">
        <v>217</v>
      </c>
      <c r="AB36" s="81" t="s">
        <v>219</v>
      </c>
      <c r="AC36" s="74"/>
      <c r="AG36" s="47" t="str">
        <f t="shared" si="33"/>
        <v>MediaMenor</v>
      </c>
      <c r="AH36" s="47" t="str">
        <f t="shared" si="34"/>
        <v>Media</v>
      </c>
      <c r="AI36" s="47" t="str">
        <f t="shared" si="35"/>
        <v>Menor</v>
      </c>
      <c r="AJ36" s="47" t="str">
        <f t="shared" si="36"/>
        <v>MediaMenor</v>
      </c>
    </row>
    <row r="37" spans="1:38" ht="98.1" customHeight="1" x14ac:dyDescent="0.25">
      <c r="A37" s="73">
        <v>31</v>
      </c>
      <c r="B37" s="125" t="s">
        <v>155</v>
      </c>
      <c r="C37" s="126"/>
      <c r="D37" s="74" t="s">
        <v>342</v>
      </c>
      <c r="E37" s="74" t="s">
        <v>172</v>
      </c>
      <c r="F37" s="75">
        <v>0.2</v>
      </c>
      <c r="G37" s="76" t="str">
        <f>IF(F37="","",VLOOKUP(F37,Tablas!$A$38:$B$42,2,0))</f>
        <v>Muy baja</v>
      </c>
      <c r="H37" s="77">
        <v>0.8</v>
      </c>
      <c r="I37" s="78" t="str">
        <f>IF(H37="","",VLOOKUP(H37,Tablas!$A$46:$B$50,2,0))</f>
        <v>Mayor</v>
      </c>
      <c r="J37" s="79" t="str">
        <f>IF(I37="","",VLOOKUP(AG37,BD!$C$2:$D$26,2,FALSE))</f>
        <v>Alta</v>
      </c>
      <c r="K37" s="73" t="s">
        <v>427</v>
      </c>
      <c r="L37" s="91" t="s">
        <v>177</v>
      </c>
      <c r="M37" s="91" t="s">
        <v>180</v>
      </c>
      <c r="N37" s="91" t="s">
        <v>126</v>
      </c>
      <c r="O37" s="91" t="s">
        <v>168</v>
      </c>
      <c r="P37" s="91" t="s">
        <v>169</v>
      </c>
      <c r="Q37" s="89">
        <v>0.3</v>
      </c>
      <c r="R37" s="74">
        <f t="shared" si="41"/>
        <v>0.06</v>
      </c>
      <c r="S37" s="80">
        <f t="shared" si="42"/>
        <v>0.14000000000000001</v>
      </c>
      <c r="T37" s="78" t="str">
        <f t="shared" si="44"/>
        <v>Muy baja</v>
      </c>
      <c r="U37" s="80">
        <f t="shared" si="43"/>
        <v>0.5</v>
      </c>
      <c r="V37" s="78" t="str">
        <f t="shared" si="45"/>
        <v>Moderado</v>
      </c>
      <c r="W37" s="79" t="str">
        <f>IF(V37="","",VLOOKUP(AJ37,BD!$C$2:$D$26,2,0))</f>
        <v>Moderada</v>
      </c>
      <c r="X37" s="74" t="s">
        <v>122</v>
      </c>
      <c r="Y37" s="114" t="s">
        <v>442</v>
      </c>
      <c r="Z37" s="74" t="s">
        <v>368</v>
      </c>
      <c r="AA37" s="74" t="s">
        <v>217</v>
      </c>
      <c r="AB37" s="81" t="s">
        <v>348</v>
      </c>
      <c r="AC37" s="74"/>
      <c r="AG37" s="47" t="str">
        <f t="shared" si="33"/>
        <v>Muy bajaMayor</v>
      </c>
      <c r="AH37" s="47" t="str">
        <f t="shared" si="34"/>
        <v>Muy baja</v>
      </c>
      <c r="AI37" s="47" t="str">
        <f t="shared" si="35"/>
        <v>Moderado</v>
      </c>
      <c r="AJ37" s="47" t="str">
        <f t="shared" si="36"/>
        <v>Muy bajaModerado</v>
      </c>
    </row>
    <row r="38" spans="1:38" ht="98.1" customHeight="1" x14ac:dyDescent="0.25">
      <c r="A38" s="73">
        <v>32</v>
      </c>
      <c r="B38" s="73" t="s">
        <v>152</v>
      </c>
      <c r="C38" s="73" t="s">
        <v>277</v>
      </c>
      <c r="D38" s="74" t="s">
        <v>221</v>
      </c>
      <c r="E38" s="74" t="s">
        <v>24</v>
      </c>
      <c r="F38" s="75">
        <v>0.6</v>
      </c>
      <c r="G38" s="76" t="str">
        <f>IF(F38="","",VLOOKUP(F38,Tablas!$A$38:$B$42,2,0))</f>
        <v>Media</v>
      </c>
      <c r="H38" s="77">
        <v>0.4</v>
      </c>
      <c r="I38" s="78" t="str">
        <f>IF(H38="","",VLOOKUP(H38,Tablas!$A$46:$B$50,2,0))</f>
        <v>Menor</v>
      </c>
      <c r="J38" s="79" t="str">
        <f>IF(I38="","",VLOOKUP(AG38,BD!$C$2:$D$26,2,FALSE))</f>
        <v>Moderada</v>
      </c>
      <c r="K38" s="73" t="s">
        <v>393</v>
      </c>
      <c r="L38" s="90" t="s">
        <v>178</v>
      </c>
      <c r="M38" s="90" t="s">
        <v>180</v>
      </c>
      <c r="N38" s="91" t="s">
        <v>126</v>
      </c>
      <c r="O38" s="91" t="s">
        <v>168</v>
      </c>
      <c r="P38" s="91" t="s">
        <v>169</v>
      </c>
      <c r="Q38" s="89">
        <v>0.25</v>
      </c>
      <c r="R38" s="75">
        <f>F38*Q38</f>
        <v>0.15</v>
      </c>
      <c r="S38" s="80">
        <f>F38-R38</f>
        <v>0.44999999999999996</v>
      </c>
      <c r="T38" s="76" t="str">
        <f>AH38</f>
        <v>Media</v>
      </c>
      <c r="U38" s="80">
        <f>H38-Q38</f>
        <v>0.15000000000000002</v>
      </c>
      <c r="V38" s="78" t="str">
        <f>AI38</f>
        <v>Leve</v>
      </c>
      <c r="W38" s="79" t="str">
        <f>IF(V38="","",VLOOKUP(AJ38,BD!$C$2:$D$26,2,0))</f>
        <v>Moderada</v>
      </c>
      <c r="X38" s="74" t="s">
        <v>174</v>
      </c>
      <c r="Y38" s="114" t="s">
        <v>395</v>
      </c>
      <c r="Z38" s="74" t="s">
        <v>370</v>
      </c>
      <c r="AA38" s="81" t="s">
        <v>217</v>
      </c>
      <c r="AB38" s="81" t="s">
        <v>222</v>
      </c>
      <c r="AC38" s="74"/>
      <c r="AG38" s="47" t="str">
        <f t="shared" si="33"/>
        <v>MediaMenor</v>
      </c>
      <c r="AH38" s="47" t="str">
        <f t="shared" si="34"/>
        <v>Media</v>
      </c>
      <c r="AI38" s="47" t="str">
        <f t="shared" si="35"/>
        <v>Leve</v>
      </c>
      <c r="AJ38" s="47" t="str">
        <f t="shared" si="36"/>
        <v>MediaLeve</v>
      </c>
    </row>
    <row r="39" spans="1:38" ht="98.1" customHeight="1" x14ac:dyDescent="0.25">
      <c r="A39" s="73">
        <v>33</v>
      </c>
      <c r="B39" s="73" t="s">
        <v>152</v>
      </c>
      <c r="C39" s="73" t="s">
        <v>277</v>
      </c>
      <c r="D39" s="74" t="s">
        <v>220</v>
      </c>
      <c r="E39" s="74" t="s">
        <v>175</v>
      </c>
      <c r="F39" s="75">
        <v>0.4</v>
      </c>
      <c r="G39" s="76" t="str">
        <f>IF(F39="","",VLOOKUP(F39,Tablas!$A$38:$B$42,2,0))</f>
        <v>Baja</v>
      </c>
      <c r="H39" s="77">
        <v>0.6</v>
      </c>
      <c r="I39" s="78" t="str">
        <f>IF(H39="","",VLOOKUP(H39,Tablas!$A$46:$B$50,2,0))</f>
        <v>Moderado</v>
      </c>
      <c r="J39" s="79" t="str">
        <f>IF(I39="","",VLOOKUP(AG39,BD!$C$2:$D$26,2,FALSE))</f>
        <v>Moderada</v>
      </c>
      <c r="K39" s="73" t="s">
        <v>394</v>
      </c>
      <c r="L39" s="90" t="s">
        <v>176</v>
      </c>
      <c r="M39" s="90" t="s">
        <v>180</v>
      </c>
      <c r="N39" s="91" t="s">
        <v>126</v>
      </c>
      <c r="O39" s="91" t="s">
        <v>168</v>
      </c>
      <c r="P39" s="91" t="s">
        <v>169</v>
      </c>
      <c r="Q39" s="89">
        <v>0.4</v>
      </c>
      <c r="R39" s="74">
        <f t="shared" ref="R39:R45" si="46">F39*Q39</f>
        <v>0.16000000000000003</v>
      </c>
      <c r="S39" s="80">
        <f t="shared" ref="S39:S45" si="47">F39-R39</f>
        <v>0.24</v>
      </c>
      <c r="T39" s="76" t="str">
        <f>AH39</f>
        <v>Baja</v>
      </c>
      <c r="U39" s="80">
        <f t="shared" ref="U39:U44" si="48">H39-Q39</f>
        <v>0.19999999999999996</v>
      </c>
      <c r="V39" s="78" t="str">
        <f>AI39</f>
        <v>Leve</v>
      </c>
      <c r="W39" s="79" t="str">
        <f>IF(V39="","",VLOOKUP(AJ39,BD!$C$2:$D$26,2,0))</f>
        <v>Baja</v>
      </c>
      <c r="X39" s="74" t="s">
        <v>122</v>
      </c>
      <c r="Y39" s="114" t="s">
        <v>396</v>
      </c>
      <c r="Z39" s="74" t="s">
        <v>370</v>
      </c>
      <c r="AA39" s="74" t="s">
        <v>217</v>
      </c>
      <c r="AB39" s="81" t="s">
        <v>223</v>
      </c>
      <c r="AC39" s="74"/>
      <c r="AG39" s="47" t="str">
        <f t="shared" si="33"/>
        <v>BajaModerado</v>
      </c>
      <c r="AH39" s="47" t="str">
        <f t="shared" si="34"/>
        <v>Baja</v>
      </c>
      <c r="AI39" s="47" t="str">
        <f t="shared" si="35"/>
        <v>Leve</v>
      </c>
      <c r="AJ39" s="47" t="str">
        <f t="shared" si="36"/>
        <v>BajaLeve</v>
      </c>
    </row>
    <row r="40" spans="1:38" ht="98.1" customHeight="1" x14ac:dyDescent="0.25">
      <c r="A40" s="73">
        <v>34</v>
      </c>
      <c r="B40" s="73" t="s">
        <v>152</v>
      </c>
      <c r="C40" s="73" t="s">
        <v>153</v>
      </c>
      <c r="D40" s="74" t="s">
        <v>336</v>
      </c>
      <c r="E40" s="74" t="s">
        <v>24</v>
      </c>
      <c r="F40" s="75">
        <v>0.4</v>
      </c>
      <c r="G40" s="76" t="str">
        <f>IF(F40="","",VLOOKUP(F40,Tablas!$A$38:$B$42,2,0))</f>
        <v>Baja</v>
      </c>
      <c r="H40" s="77">
        <v>0.8</v>
      </c>
      <c r="I40" s="78" t="str">
        <f>IF(H40="","",VLOOKUP(H40,Tablas!$A$46:$B$50,2,0))</f>
        <v>Mayor</v>
      </c>
      <c r="J40" s="79" t="str">
        <f>IF(I40="","",VLOOKUP(AG40,BD!$C$2:$D$26,2,FALSE))</f>
        <v>Alta</v>
      </c>
      <c r="K40" s="73" t="s">
        <v>229</v>
      </c>
      <c r="L40" s="90" t="s">
        <v>176</v>
      </c>
      <c r="M40" s="90" t="s">
        <v>180</v>
      </c>
      <c r="N40" s="91" t="s">
        <v>126</v>
      </c>
      <c r="O40" s="91" t="s">
        <v>168</v>
      </c>
      <c r="P40" s="91" t="s">
        <v>169</v>
      </c>
      <c r="Q40" s="89">
        <v>0.4</v>
      </c>
      <c r="R40" s="74">
        <f t="shared" si="46"/>
        <v>0.16000000000000003</v>
      </c>
      <c r="S40" s="80">
        <f t="shared" si="47"/>
        <v>0.24</v>
      </c>
      <c r="T40" s="76" t="str">
        <f>AH40</f>
        <v>Baja</v>
      </c>
      <c r="U40" s="80">
        <f t="shared" si="48"/>
        <v>0.4</v>
      </c>
      <c r="V40" s="78" t="str">
        <f>AI40</f>
        <v>Menor</v>
      </c>
      <c r="W40" s="79" t="str">
        <f>IF(V40="","",VLOOKUP(AJ40,BD!$C$2:$D$26,2,0))</f>
        <v>Moderada</v>
      </c>
      <c r="X40" s="74" t="s">
        <v>174</v>
      </c>
      <c r="Y40" s="120" t="s">
        <v>397</v>
      </c>
      <c r="Z40" s="74" t="s">
        <v>371</v>
      </c>
      <c r="AA40" s="74" t="s">
        <v>230</v>
      </c>
      <c r="AB40" s="81" t="s">
        <v>231</v>
      </c>
      <c r="AC40" s="74"/>
      <c r="AG40" s="47" t="str">
        <f t="shared" si="33"/>
        <v>BajaMayor</v>
      </c>
      <c r="AH40" s="47" t="str">
        <f t="shared" si="34"/>
        <v>Baja</v>
      </c>
      <c r="AI40" s="47" t="str">
        <f t="shared" si="35"/>
        <v>Menor</v>
      </c>
      <c r="AJ40" s="47" t="str">
        <f t="shared" si="36"/>
        <v>BajaMenor</v>
      </c>
    </row>
    <row r="41" spans="1:38" ht="98.1" customHeight="1" x14ac:dyDescent="0.25">
      <c r="A41" s="73">
        <v>35</v>
      </c>
      <c r="B41" s="73" t="s">
        <v>152</v>
      </c>
      <c r="C41" s="73" t="s">
        <v>153</v>
      </c>
      <c r="D41" s="74" t="s">
        <v>335</v>
      </c>
      <c r="E41" s="74" t="s">
        <v>172</v>
      </c>
      <c r="F41" s="75">
        <v>0.2</v>
      </c>
      <c r="G41" s="76" t="str">
        <f>IF(F41="","",VLOOKUP(F41,Tablas!$A$38:$B$42,2,0))</f>
        <v>Muy baja</v>
      </c>
      <c r="H41" s="77">
        <v>0.8</v>
      </c>
      <c r="I41" s="78" t="str">
        <f>IF(H41="","",VLOOKUP(H41,Tablas!$A$46:$B$50,2,0))</f>
        <v>Mayor</v>
      </c>
      <c r="J41" s="79" t="str">
        <f>IF(I41="","",VLOOKUP(AG41,BD!$C$2:$D$26,2,FALSE))</f>
        <v>Alta</v>
      </c>
      <c r="K41" s="73" t="s">
        <v>337</v>
      </c>
      <c r="L41" s="90" t="s">
        <v>176</v>
      </c>
      <c r="M41" s="90" t="s">
        <v>180</v>
      </c>
      <c r="N41" s="91" t="s">
        <v>126</v>
      </c>
      <c r="O41" s="91" t="s">
        <v>168</v>
      </c>
      <c r="P41" s="91" t="s">
        <v>169</v>
      </c>
      <c r="Q41" s="89">
        <v>0.4</v>
      </c>
      <c r="R41" s="74">
        <f t="shared" si="46"/>
        <v>8.0000000000000016E-2</v>
      </c>
      <c r="S41" s="80">
        <f t="shared" si="47"/>
        <v>0.12</v>
      </c>
      <c r="T41" s="76" t="str">
        <f>AH41</f>
        <v>Muy baja</v>
      </c>
      <c r="U41" s="80">
        <f t="shared" si="48"/>
        <v>0.4</v>
      </c>
      <c r="V41" s="78" t="str">
        <f>AI41</f>
        <v>Menor</v>
      </c>
      <c r="W41" s="79" t="str">
        <f>IF(V41="","",VLOOKUP(AJ41,BD!$C$2:$D$26,2,0))</f>
        <v>Baja</v>
      </c>
      <c r="X41" s="74" t="s">
        <v>122</v>
      </c>
      <c r="Y41" s="120" t="s">
        <v>398</v>
      </c>
      <c r="Z41" s="74" t="s">
        <v>371</v>
      </c>
      <c r="AA41" s="74" t="s">
        <v>230</v>
      </c>
      <c r="AB41" s="81" t="s">
        <v>338</v>
      </c>
      <c r="AC41" s="74"/>
      <c r="AG41" s="47" t="str">
        <f t="shared" si="33"/>
        <v>Muy bajaMayor</v>
      </c>
      <c r="AH41" s="47" t="str">
        <f t="shared" si="34"/>
        <v>Muy baja</v>
      </c>
      <c r="AI41" s="47" t="str">
        <f t="shared" si="35"/>
        <v>Menor</v>
      </c>
      <c r="AJ41" s="47" t="str">
        <f t="shared" si="36"/>
        <v>Muy bajaMenor</v>
      </c>
    </row>
    <row r="42" spans="1:38" ht="98.1" customHeight="1" x14ac:dyDescent="0.25">
      <c r="A42" s="73">
        <v>36</v>
      </c>
      <c r="B42" s="73" t="s">
        <v>152</v>
      </c>
      <c r="C42" s="73" t="s">
        <v>154</v>
      </c>
      <c r="D42" s="74" t="s">
        <v>332</v>
      </c>
      <c r="E42" s="74" t="s">
        <v>172</v>
      </c>
      <c r="F42" s="75">
        <v>0.4</v>
      </c>
      <c r="G42" s="76" t="str">
        <f>IF(F42="","",VLOOKUP(F42,Tablas!$A$38:$B$42,2,0))</f>
        <v>Baja</v>
      </c>
      <c r="H42" s="77">
        <v>0.8</v>
      </c>
      <c r="I42" s="78" t="str">
        <f>IF(H42="","",VLOOKUP(H42,Tablas!$A$46:$B$50,2,0))</f>
        <v>Mayor</v>
      </c>
      <c r="J42" s="79" t="str">
        <f>IF(I42="","",VLOOKUP(AG42,BD!$C$2:$D$26,2,FALSE))</f>
        <v>Alta</v>
      </c>
      <c r="K42" s="73" t="s">
        <v>328</v>
      </c>
      <c r="L42" s="90" t="s">
        <v>176</v>
      </c>
      <c r="M42" s="90" t="s">
        <v>180</v>
      </c>
      <c r="N42" s="91" t="s">
        <v>126</v>
      </c>
      <c r="O42" s="91" t="s">
        <v>168</v>
      </c>
      <c r="P42" s="91" t="s">
        <v>169</v>
      </c>
      <c r="Q42" s="89">
        <v>0.4</v>
      </c>
      <c r="R42" s="74">
        <f t="shared" si="46"/>
        <v>0.16000000000000003</v>
      </c>
      <c r="S42" s="80">
        <f t="shared" si="47"/>
        <v>0.24</v>
      </c>
      <c r="T42" s="76" t="str">
        <f>AH42</f>
        <v>Baja</v>
      </c>
      <c r="U42" s="80">
        <f t="shared" si="48"/>
        <v>0.4</v>
      </c>
      <c r="V42" s="78" t="str">
        <f t="shared" ref="V42:V43" si="49">AI42</f>
        <v>Menor</v>
      </c>
      <c r="W42" s="79" t="str">
        <f>IF(V42="","",VLOOKUP(AJ42,BD!$C$2:$D$26,2,0))</f>
        <v>Moderada</v>
      </c>
      <c r="X42" s="74" t="s">
        <v>122</v>
      </c>
      <c r="Y42" s="114" t="s">
        <v>399</v>
      </c>
      <c r="Z42" s="74" t="s">
        <v>372</v>
      </c>
      <c r="AA42" s="74" t="s">
        <v>329</v>
      </c>
      <c r="AB42" s="81" t="s">
        <v>330</v>
      </c>
      <c r="AC42" s="74"/>
      <c r="AG42" s="47" t="str">
        <f t="shared" si="33"/>
        <v>BajaMayor</v>
      </c>
      <c r="AH42" s="47" t="str">
        <f t="shared" si="34"/>
        <v>Baja</v>
      </c>
      <c r="AI42" s="47" t="str">
        <f t="shared" si="35"/>
        <v>Menor</v>
      </c>
      <c r="AJ42" s="47" t="str">
        <f t="shared" si="36"/>
        <v>BajaMenor</v>
      </c>
    </row>
    <row r="43" spans="1:38" ht="114.75" x14ac:dyDescent="0.25">
      <c r="A43" s="73">
        <v>37</v>
      </c>
      <c r="B43" s="73" t="s">
        <v>152</v>
      </c>
      <c r="C43" s="73" t="s">
        <v>154</v>
      </c>
      <c r="D43" s="74" t="s">
        <v>331</v>
      </c>
      <c r="E43" s="74" t="s">
        <v>24</v>
      </c>
      <c r="F43" s="75">
        <v>0.6</v>
      </c>
      <c r="G43" s="76" t="str">
        <f>IF(F43="","",VLOOKUP(F43,Tablas!$A$38:$B$42,2,0))</f>
        <v>Media</v>
      </c>
      <c r="H43" s="77">
        <v>0.6</v>
      </c>
      <c r="I43" s="78" t="str">
        <f>IF(H43="","",VLOOKUP(H43,Tablas!$A$46:$B$50,2,0))</f>
        <v>Moderado</v>
      </c>
      <c r="J43" s="79" t="str">
        <f>IF(I43="","",VLOOKUP(AG43,BD!$C$2:$D$26,2,FALSE))</f>
        <v>Moderada</v>
      </c>
      <c r="K43" s="73" t="s">
        <v>333</v>
      </c>
      <c r="L43" s="90" t="s">
        <v>176</v>
      </c>
      <c r="M43" s="90" t="s">
        <v>180</v>
      </c>
      <c r="N43" s="91" t="s">
        <v>126</v>
      </c>
      <c r="O43" s="91" t="s">
        <v>168</v>
      </c>
      <c r="P43" s="91" t="s">
        <v>169</v>
      </c>
      <c r="Q43" s="89">
        <v>0.4</v>
      </c>
      <c r="R43" s="74">
        <f t="shared" si="46"/>
        <v>0.24</v>
      </c>
      <c r="S43" s="80">
        <f t="shared" si="47"/>
        <v>0.36</v>
      </c>
      <c r="T43" s="78" t="str">
        <f t="shared" ref="T43" si="50">AH43</f>
        <v>Baja</v>
      </c>
      <c r="U43" s="80">
        <f t="shared" si="48"/>
        <v>0.19999999999999996</v>
      </c>
      <c r="V43" s="78" t="str">
        <f t="shared" si="49"/>
        <v>Leve</v>
      </c>
      <c r="W43" s="79" t="str">
        <f>IF(V43="","",VLOOKUP(AJ43,BD!$C$2:$D$26,2,0))</f>
        <v>Baja</v>
      </c>
      <c r="X43" s="74" t="s">
        <v>174</v>
      </c>
      <c r="Y43" s="120" t="s">
        <v>398</v>
      </c>
      <c r="Z43" s="74" t="s">
        <v>372</v>
      </c>
      <c r="AA43" s="74" t="s">
        <v>217</v>
      </c>
      <c r="AB43" s="81" t="s">
        <v>334</v>
      </c>
      <c r="AC43" s="74"/>
      <c r="AG43" s="47" t="str">
        <f t="shared" si="33"/>
        <v>MediaModerado</v>
      </c>
      <c r="AH43" s="47" t="str">
        <f t="shared" si="34"/>
        <v>Baja</v>
      </c>
      <c r="AI43" s="47" t="str">
        <f t="shared" si="35"/>
        <v>Leve</v>
      </c>
      <c r="AJ43" s="47" t="str">
        <f t="shared" si="36"/>
        <v>BajaLeve</v>
      </c>
    </row>
    <row r="44" spans="1:38" ht="98.1" customHeight="1" x14ac:dyDescent="0.25">
      <c r="A44" s="73">
        <v>38</v>
      </c>
      <c r="B44" s="127" t="s">
        <v>152</v>
      </c>
      <c r="C44" s="128"/>
      <c r="D44" s="74" t="s">
        <v>456</v>
      </c>
      <c r="E44" s="74" t="s">
        <v>171</v>
      </c>
      <c r="F44" s="75">
        <v>0.6</v>
      </c>
      <c r="G44" s="76" t="str">
        <f>IF(F44="","",VLOOKUP(F44,Tablas!$A$38:$B$42,2,0))</f>
        <v>Media</v>
      </c>
      <c r="H44" s="75">
        <v>0.8</v>
      </c>
      <c r="I44" s="78" t="str">
        <f>IF(H44="","",VLOOKUP(H44,Tablas!$A$46:$B$50,2,0))</f>
        <v>Mayor</v>
      </c>
      <c r="J44" s="79" t="str">
        <f>IF(I44="","",VLOOKUP(AG44,BD!$C$2:$D$26,2,FALSE))</f>
        <v>Alta</v>
      </c>
      <c r="K44" s="74" t="s">
        <v>457</v>
      </c>
      <c r="L44" s="91"/>
      <c r="M44" s="91"/>
      <c r="N44" s="91"/>
      <c r="O44" s="91"/>
      <c r="P44" s="91"/>
      <c r="Q44" s="89">
        <v>0</v>
      </c>
      <c r="R44" s="74">
        <f t="shared" si="46"/>
        <v>0</v>
      </c>
      <c r="S44" s="95">
        <f t="shared" si="47"/>
        <v>0.6</v>
      </c>
      <c r="T44" s="94" t="str">
        <f>AH44</f>
        <v>Media</v>
      </c>
      <c r="U44" s="80">
        <f t="shared" si="48"/>
        <v>0.8</v>
      </c>
      <c r="V44" s="79" t="str">
        <f>AI44</f>
        <v>Mayor</v>
      </c>
      <c r="W44" s="79" t="str">
        <f>IF(V44="","",VLOOKUP(AJ44,BD!$C$2:$D$26,2,0))</f>
        <v>Alta</v>
      </c>
      <c r="X44" s="74" t="s">
        <v>174</v>
      </c>
      <c r="Y44" s="114" t="s">
        <v>458</v>
      </c>
      <c r="Z44" s="74" t="s">
        <v>459</v>
      </c>
      <c r="AA44" s="81" t="s">
        <v>217</v>
      </c>
      <c r="AB44" s="81" t="s">
        <v>460</v>
      </c>
      <c r="AC44" s="74"/>
      <c r="AF44" s="48"/>
      <c r="AG44" s="96" t="str">
        <f t="shared" si="33"/>
        <v>MediaMayor</v>
      </c>
      <c r="AH44" s="96" t="str">
        <f t="shared" si="34"/>
        <v>Media</v>
      </c>
      <c r="AI44" s="96" t="str">
        <f t="shared" si="35"/>
        <v>Mayor</v>
      </c>
      <c r="AJ44" s="96" t="str">
        <f t="shared" si="36"/>
        <v>MediaMayor</v>
      </c>
      <c r="AK44" s="48"/>
      <c r="AL44" s="48"/>
    </row>
    <row r="45" spans="1:38" ht="127.5" x14ac:dyDescent="0.25">
      <c r="A45" s="73">
        <v>39</v>
      </c>
      <c r="B45" s="127" t="s">
        <v>152</v>
      </c>
      <c r="C45" s="128"/>
      <c r="D45" s="74" t="s">
        <v>462</v>
      </c>
      <c r="E45" s="74" t="s">
        <v>172</v>
      </c>
      <c r="F45" s="75">
        <v>0.4</v>
      </c>
      <c r="G45" s="76" t="str">
        <f>IF(F45="","",VLOOKUP(F45,Tablas!$A$38:$B$42,2,0))</f>
        <v>Baja</v>
      </c>
      <c r="H45" s="75">
        <v>1</v>
      </c>
      <c r="I45" s="78" t="str">
        <f>IF(H45="","",VLOOKUP(H45,Tablas!$A$46:$B$50,2,0))</f>
        <v>Catastrófico</v>
      </c>
      <c r="J45" s="79" t="str">
        <f>IF(I45="","",VLOOKUP(AG45,BD!$C$2:$D$26,2,FALSE))</f>
        <v>Extrema</v>
      </c>
      <c r="K45" s="74" t="s">
        <v>463</v>
      </c>
      <c r="L45" s="91" t="s">
        <v>176</v>
      </c>
      <c r="M45" s="91" t="s">
        <v>180</v>
      </c>
      <c r="N45" s="91" t="s">
        <v>126</v>
      </c>
      <c r="O45" s="91" t="s">
        <v>168</v>
      </c>
      <c r="P45" s="91" t="s">
        <v>169</v>
      </c>
      <c r="Q45" s="89">
        <v>0.4</v>
      </c>
      <c r="R45" s="74">
        <f t="shared" si="46"/>
        <v>0.16000000000000003</v>
      </c>
      <c r="S45" s="95">
        <f t="shared" si="47"/>
        <v>0.24</v>
      </c>
      <c r="T45" s="94" t="str">
        <f>AH45</f>
        <v>Baja</v>
      </c>
      <c r="U45" s="95">
        <f>H45-Q45</f>
        <v>0.6</v>
      </c>
      <c r="V45" s="79" t="str">
        <f>AI45</f>
        <v>Moderado</v>
      </c>
      <c r="W45" s="79" t="str">
        <f>IF(V45="","",VLOOKUP(AJ45,BD!$C$2:$D$26,2,0))</f>
        <v>Moderada</v>
      </c>
      <c r="X45" s="74" t="s">
        <v>122</v>
      </c>
      <c r="Y45" s="114" t="s">
        <v>464</v>
      </c>
      <c r="Z45" s="74" t="s">
        <v>465</v>
      </c>
      <c r="AA45" s="81" t="s">
        <v>461</v>
      </c>
      <c r="AB45" s="81" t="s">
        <v>466</v>
      </c>
      <c r="AC45" s="74"/>
      <c r="AF45" s="48"/>
      <c r="AG45" s="96" t="str">
        <f t="shared" si="33"/>
        <v>BajaCatastrófico</v>
      </c>
      <c r="AH45" s="96" t="str">
        <f t="shared" si="34"/>
        <v>Baja</v>
      </c>
      <c r="AI45" s="96" t="str">
        <f t="shared" si="35"/>
        <v>Moderado</v>
      </c>
      <c r="AJ45" s="96" t="str">
        <f t="shared" si="36"/>
        <v>BajaModerado</v>
      </c>
      <c r="AK45" s="48"/>
      <c r="AL45" s="48"/>
    </row>
    <row r="46" spans="1:38" ht="98.1" customHeight="1" x14ac:dyDescent="0.25">
      <c r="A46" s="73">
        <v>40</v>
      </c>
      <c r="B46" s="73" t="s">
        <v>148</v>
      </c>
      <c r="C46" s="73" t="s">
        <v>232</v>
      </c>
      <c r="D46" s="74" t="s">
        <v>235</v>
      </c>
      <c r="E46" s="74" t="s">
        <v>24</v>
      </c>
      <c r="F46" s="75">
        <v>1</v>
      </c>
      <c r="G46" s="76" t="str">
        <f>IF(F46="","",VLOOKUP(F46,Tablas!$A$38:$B$42,2,0))</f>
        <v>Muy alta</v>
      </c>
      <c r="H46" s="77">
        <v>1</v>
      </c>
      <c r="I46" s="78" t="str">
        <f>IF(H46="","",VLOOKUP(H46,Tablas!$A$46:$B$50,2,0))</f>
        <v>Catastrófico</v>
      </c>
      <c r="J46" s="79" t="str">
        <f>IF(I46="","",VLOOKUP(AG46,BD!$C$2:$D$26,2,FALSE))</f>
        <v>Extrema</v>
      </c>
      <c r="K46" s="73" t="s">
        <v>236</v>
      </c>
      <c r="L46" s="90" t="s">
        <v>176</v>
      </c>
      <c r="M46" s="90" t="s">
        <v>180</v>
      </c>
      <c r="N46" s="91" t="s">
        <v>126</v>
      </c>
      <c r="O46" s="91" t="s">
        <v>168</v>
      </c>
      <c r="P46" s="91" t="s">
        <v>169</v>
      </c>
      <c r="Q46" s="89">
        <v>0.4</v>
      </c>
      <c r="R46" s="74">
        <f>F46*Q46</f>
        <v>0.4</v>
      </c>
      <c r="S46" s="80">
        <f>F46-R46</f>
        <v>0.6</v>
      </c>
      <c r="T46" s="76" t="str">
        <f>AH46</f>
        <v>Media</v>
      </c>
      <c r="U46" s="80">
        <f>H46-Q46</f>
        <v>0.6</v>
      </c>
      <c r="V46" s="78" t="str">
        <f>AI46</f>
        <v>Moderado</v>
      </c>
      <c r="W46" s="79" t="str">
        <f>IF(V46="","",VLOOKUP(AJ46,BD!$C$2:$D$26,2,0))</f>
        <v>Moderada</v>
      </c>
      <c r="X46" s="74" t="s">
        <v>122</v>
      </c>
      <c r="Y46" s="114" t="s">
        <v>400</v>
      </c>
      <c r="Z46" s="74" t="s">
        <v>237</v>
      </c>
      <c r="AA46" s="81" t="s">
        <v>206</v>
      </c>
      <c r="AB46" s="81" t="s">
        <v>238</v>
      </c>
      <c r="AC46" s="74"/>
      <c r="AG46" s="47" t="str">
        <f t="shared" si="33"/>
        <v>Muy altaCatastrófico</v>
      </c>
      <c r="AH46" s="47" t="str">
        <f t="shared" si="34"/>
        <v>Media</v>
      </c>
      <c r="AI46" s="47" t="str">
        <f t="shared" si="35"/>
        <v>Moderado</v>
      </c>
      <c r="AJ46" s="47" t="str">
        <f t="shared" si="36"/>
        <v>MediaModerado</v>
      </c>
    </row>
    <row r="47" spans="1:38" ht="98.1" customHeight="1" x14ac:dyDescent="0.25">
      <c r="A47" s="73">
        <v>41</v>
      </c>
      <c r="B47" s="74" t="s">
        <v>148</v>
      </c>
      <c r="C47" s="74" t="s">
        <v>232</v>
      </c>
      <c r="D47" s="74" t="s">
        <v>467</v>
      </c>
      <c r="E47" s="74" t="s">
        <v>172</v>
      </c>
      <c r="F47" s="75">
        <v>0.8</v>
      </c>
      <c r="G47" s="94" t="str">
        <f>IF(F47="","",VLOOKUP(F47,Tablas!$A$38:$B$42,2,0))</f>
        <v>Alta</v>
      </c>
      <c r="H47" s="75">
        <v>0.8</v>
      </c>
      <c r="I47" s="79" t="str">
        <f>IF(H47="","",VLOOKUP(H47,Tablas!$A$46:$B$50,2,0))</f>
        <v>Mayor</v>
      </c>
      <c r="J47" s="79" t="str">
        <f>IF(I47="","",VLOOKUP(AG47,BD!$C$2:$D$26,2,FALSE))</f>
        <v>Alta</v>
      </c>
      <c r="K47" s="74" t="s">
        <v>457</v>
      </c>
      <c r="L47" s="90"/>
      <c r="M47" s="90"/>
      <c r="N47" s="91"/>
      <c r="O47" s="91"/>
      <c r="P47" s="91"/>
      <c r="Q47" s="89"/>
      <c r="R47" s="74">
        <f>F47*Q47</f>
        <v>0</v>
      </c>
      <c r="S47" s="95">
        <f>F47-R47</f>
        <v>0.8</v>
      </c>
      <c r="T47" s="94" t="str">
        <f>AH47</f>
        <v>Alta</v>
      </c>
      <c r="U47" s="95">
        <f>H47-Q47</f>
        <v>0.8</v>
      </c>
      <c r="V47" s="79" t="str">
        <f>AI47</f>
        <v>Mayor</v>
      </c>
      <c r="W47" s="79" t="str">
        <f>IF(V47="","",VLOOKUP(AJ47,BD!$C$2:$D$26,2,0))</f>
        <v>Alta</v>
      </c>
      <c r="X47" s="74" t="s">
        <v>122</v>
      </c>
      <c r="Y47" s="114" t="s">
        <v>469</v>
      </c>
      <c r="Z47" s="74" t="s">
        <v>237</v>
      </c>
      <c r="AA47" s="81" t="s">
        <v>217</v>
      </c>
      <c r="AB47" s="81" t="s">
        <v>470</v>
      </c>
      <c r="AC47" s="74"/>
      <c r="AF47" s="48"/>
      <c r="AG47" s="96" t="str">
        <f t="shared" si="33"/>
        <v>AltaMayor</v>
      </c>
      <c r="AH47" s="96" t="str">
        <f t="shared" si="34"/>
        <v>Alta</v>
      </c>
      <c r="AI47" s="96" t="str">
        <f t="shared" si="35"/>
        <v>Mayor</v>
      </c>
      <c r="AJ47" s="96" t="str">
        <f t="shared" si="36"/>
        <v>AltaMayor</v>
      </c>
      <c r="AK47" s="48"/>
      <c r="AL47" s="48"/>
    </row>
    <row r="48" spans="1:38" ht="98.1" customHeight="1" x14ac:dyDescent="0.25">
      <c r="A48" s="73">
        <v>42</v>
      </c>
      <c r="B48" s="73" t="s">
        <v>148</v>
      </c>
      <c r="C48" s="73" t="s">
        <v>233</v>
      </c>
      <c r="D48" s="74" t="s">
        <v>453</v>
      </c>
      <c r="E48" s="74" t="s">
        <v>172</v>
      </c>
      <c r="F48" s="75">
        <v>0.6</v>
      </c>
      <c r="G48" s="76" t="str">
        <f>IF(F48="","",VLOOKUP(F48,Tablas!$A$38:$B$42,2,0))</f>
        <v>Media</v>
      </c>
      <c r="H48" s="77">
        <v>0.6</v>
      </c>
      <c r="I48" s="78" t="str">
        <f>IF(H48="","",VLOOKUP(H48,Tablas!$A$46:$B$50,2,0))</f>
        <v>Moderado</v>
      </c>
      <c r="J48" s="79" t="str">
        <f>IF(I48="","",VLOOKUP(AG48,BD!$C$2:$D$26,2,FALSE))</f>
        <v>Moderada</v>
      </c>
      <c r="K48" s="73" t="s">
        <v>239</v>
      </c>
      <c r="L48" s="90" t="s">
        <v>177</v>
      </c>
      <c r="M48" s="90" t="s">
        <v>180</v>
      </c>
      <c r="N48" s="91" t="s">
        <v>126</v>
      </c>
      <c r="O48" s="91" t="s">
        <v>168</v>
      </c>
      <c r="P48" s="91" t="s">
        <v>169</v>
      </c>
      <c r="Q48" s="89">
        <v>0.3</v>
      </c>
      <c r="R48" s="74">
        <f t="shared" ref="R48:R53" si="51">F48*Q48</f>
        <v>0.18</v>
      </c>
      <c r="S48" s="80">
        <f t="shared" ref="S48:S53" si="52">F48-R48</f>
        <v>0.42</v>
      </c>
      <c r="T48" s="76" t="str">
        <f>AH48</f>
        <v>Media</v>
      </c>
      <c r="U48" s="80">
        <f t="shared" ref="U48:U53" si="53">H48-Q48</f>
        <v>0.3</v>
      </c>
      <c r="V48" s="78" t="str">
        <f>AI48</f>
        <v>Menor</v>
      </c>
      <c r="W48" s="79" t="str">
        <f>IF(V48="","",VLOOKUP(AJ48,BD!$C$2:$D$26,2,0))</f>
        <v>Moderada</v>
      </c>
      <c r="X48" s="74" t="s">
        <v>174</v>
      </c>
      <c r="Y48" s="114" t="s">
        <v>240</v>
      </c>
      <c r="Z48" s="74" t="s">
        <v>237</v>
      </c>
      <c r="AA48" s="81" t="s">
        <v>206</v>
      </c>
      <c r="AB48" s="81" t="s">
        <v>241</v>
      </c>
      <c r="AC48" s="74"/>
      <c r="AG48" s="47" t="str">
        <f t="shared" si="33"/>
        <v>MediaModerado</v>
      </c>
      <c r="AH48" s="47" t="str">
        <f t="shared" si="34"/>
        <v>Media</v>
      </c>
      <c r="AI48" s="47" t="str">
        <f t="shared" si="35"/>
        <v>Menor</v>
      </c>
      <c r="AJ48" s="47" t="str">
        <f t="shared" si="36"/>
        <v>MediaMenor</v>
      </c>
    </row>
    <row r="49" spans="1:36" ht="98.1" customHeight="1" x14ac:dyDescent="0.25">
      <c r="A49" s="73">
        <v>43</v>
      </c>
      <c r="B49" s="73" t="s">
        <v>148</v>
      </c>
      <c r="C49" s="73" t="s">
        <v>150</v>
      </c>
      <c r="D49" s="74" t="s">
        <v>242</v>
      </c>
      <c r="E49" s="74" t="s">
        <v>24</v>
      </c>
      <c r="F49" s="75">
        <v>0.8</v>
      </c>
      <c r="G49" s="76" t="str">
        <f>IF(F49="","",VLOOKUP(F49,Tablas!$A$38:$B$42,2,0))</f>
        <v>Alta</v>
      </c>
      <c r="H49" s="77">
        <v>0.8</v>
      </c>
      <c r="I49" s="78" t="str">
        <f>IF(H49="","",VLOOKUP(H49,Tablas!$A$46:$B$50,2,0))</f>
        <v>Mayor</v>
      </c>
      <c r="J49" s="79" t="str">
        <f>IF(I49="","",VLOOKUP(AG49,BD!$C$2:$D$26,2,FALSE))</f>
        <v>Alta</v>
      </c>
      <c r="K49" s="73" t="s">
        <v>243</v>
      </c>
      <c r="L49" s="90" t="s">
        <v>176</v>
      </c>
      <c r="M49" s="90" t="s">
        <v>180</v>
      </c>
      <c r="N49" s="91" t="s">
        <v>126</v>
      </c>
      <c r="O49" s="91" t="s">
        <v>168</v>
      </c>
      <c r="P49" s="91" t="s">
        <v>169</v>
      </c>
      <c r="Q49" s="89">
        <v>0.4</v>
      </c>
      <c r="R49" s="74">
        <f t="shared" si="51"/>
        <v>0.32000000000000006</v>
      </c>
      <c r="S49" s="80">
        <f t="shared" si="52"/>
        <v>0.48</v>
      </c>
      <c r="T49" s="78" t="str">
        <f t="shared" ref="T49:T53" si="54">AH49</f>
        <v>Media</v>
      </c>
      <c r="U49" s="80">
        <f t="shared" si="53"/>
        <v>0.4</v>
      </c>
      <c r="V49" s="78" t="str">
        <f t="shared" ref="V49:V53" si="55">AI49</f>
        <v>Menor</v>
      </c>
      <c r="W49" s="79" t="str">
        <f>IF(V49="","",VLOOKUP(AJ49,BD!$C$2:$D$26,2,0))</f>
        <v>Moderada</v>
      </c>
      <c r="X49" s="74" t="s">
        <v>174</v>
      </c>
      <c r="Y49" s="114" t="s">
        <v>244</v>
      </c>
      <c r="Z49" s="74" t="s">
        <v>353</v>
      </c>
      <c r="AA49" s="74" t="s">
        <v>207</v>
      </c>
      <c r="AB49" s="81" t="s">
        <v>245</v>
      </c>
      <c r="AC49" s="74"/>
      <c r="AG49" s="47" t="str">
        <f t="shared" si="33"/>
        <v>AltaMayor</v>
      </c>
      <c r="AH49" s="47" t="str">
        <f t="shared" si="34"/>
        <v>Media</v>
      </c>
      <c r="AI49" s="47" t="str">
        <f t="shared" si="35"/>
        <v>Menor</v>
      </c>
      <c r="AJ49" s="47" t="str">
        <f t="shared" si="36"/>
        <v>MediaMenor</v>
      </c>
    </row>
    <row r="50" spans="1:36" ht="98.1" customHeight="1" x14ac:dyDescent="0.25">
      <c r="A50" s="73">
        <v>44</v>
      </c>
      <c r="B50" s="73" t="s">
        <v>148</v>
      </c>
      <c r="C50" s="73" t="s">
        <v>374</v>
      </c>
      <c r="D50" s="74" t="s">
        <v>375</v>
      </c>
      <c r="E50" s="74" t="s">
        <v>24</v>
      </c>
      <c r="F50" s="75">
        <v>0.8</v>
      </c>
      <c r="G50" s="76" t="str">
        <f>IF(F50="","",VLOOKUP(F50,Tablas!$A$38:$B$42,2,0))</f>
        <v>Alta</v>
      </c>
      <c r="H50" s="77">
        <v>0.8</v>
      </c>
      <c r="I50" s="78" t="str">
        <f>IF(H50="","",VLOOKUP(H50,Tablas!$A$46:$B$50,2,0))</f>
        <v>Mayor</v>
      </c>
      <c r="J50" s="79" t="str">
        <f>IF(I50="","",VLOOKUP(AG50,BD!$C$2:$D$26,2,FALSE))</f>
        <v>Alta</v>
      </c>
      <c r="K50" s="73" t="s">
        <v>376</v>
      </c>
      <c r="L50" s="90" t="s">
        <v>178</v>
      </c>
      <c r="M50" s="90" t="s">
        <v>180</v>
      </c>
      <c r="N50" s="91" t="s">
        <v>126</v>
      </c>
      <c r="O50" s="91" t="s">
        <v>168</v>
      </c>
      <c r="P50" s="91" t="s">
        <v>169</v>
      </c>
      <c r="Q50" s="89">
        <v>0.25</v>
      </c>
      <c r="R50" s="74">
        <f t="shared" si="51"/>
        <v>0.2</v>
      </c>
      <c r="S50" s="80">
        <f t="shared" si="52"/>
        <v>0.60000000000000009</v>
      </c>
      <c r="T50" s="76" t="str">
        <f>AH50</f>
        <v>Media</v>
      </c>
      <c r="U50" s="80">
        <f t="shared" si="53"/>
        <v>0.55000000000000004</v>
      </c>
      <c r="V50" s="78" t="str">
        <f>AI50</f>
        <v>Moderado</v>
      </c>
      <c r="W50" s="79" t="str">
        <f>IF(V50="","",VLOOKUP(AJ50,BD!$C$2:$D$26,2,0))</f>
        <v>Moderada</v>
      </c>
      <c r="X50" s="74" t="s">
        <v>122</v>
      </c>
      <c r="Y50" s="114" t="s">
        <v>376</v>
      </c>
      <c r="Z50" s="74" t="s">
        <v>377</v>
      </c>
      <c r="AA50" s="74" t="s">
        <v>206</v>
      </c>
      <c r="AB50" s="81" t="s">
        <v>378</v>
      </c>
      <c r="AC50" s="74"/>
      <c r="AG50" s="47" t="str">
        <f t="shared" si="33"/>
        <v>AltaMayor</v>
      </c>
      <c r="AH50" s="47" t="str">
        <f t="shared" si="34"/>
        <v>Media</v>
      </c>
      <c r="AI50" s="47" t="str">
        <f t="shared" si="35"/>
        <v>Moderado</v>
      </c>
      <c r="AJ50" s="47" t="str">
        <f t="shared" si="36"/>
        <v>MediaModerado</v>
      </c>
    </row>
    <row r="51" spans="1:36" ht="98.1" customHeight="1" x14ac:dyDescent="0.25">
      <c r="A51" s="73">
        <v>45</v>
      </c>
      <c r="B51" s="73" t="s">
        <v>148</v>
      </c>
      <c r="C51" s="73" t="s">
        <v>151</v>
      </c>
      <c r="D51" s="74" t="s">
        <v>454</v>
      </c>
      <c r="E51" s="74" t="s">
        <v>26</v>
      </c>
      <c r="F51" s="75">
        <v>0.6</v>
      </c>
      <c r="G51" s="76" t="str">
        <f>IF(F51="","",VLOOKUP(F51,Tablas!$A$38:$B$42,2,0))</f>
        <v>Media</v>
      </c>
      <c r="H51" s="77">
        <v>0.8</v>
      </c>
      <c r="I51" s="78" t="str">
        <f>IF(H51="","",VLOOKUP(H51,Tablas!$A$46:$B$50,2,0))</f>
        <v>Mayor</v>
      </c>
      <c r="J51" s="79" t="str">
        <f>IF(I51="","",VLOOKUP(AG51,BD!$C$2:$D$26,2,FALSE))</f>
        <v>Alta</v>
      </c>
      <c r="K51" s="73" t="s">
        <v>324</v>
      </c>
      <c r="L51" s="90" t="s">
        <v>177</v>
      </c>
      <c r="M51" s="90" t="s">
        <v>180</v>
      </c>
      <c r="N51" s="91" t="s">
        <v>126</v>
      </c>
      <c r="O51" s="91" t="s">
        <v>168</v>
      </c>
      <c r="P51" s="91" t="s">
        <v>169</v>
      </c>
      <c r="Q51" s="89">
        <v>0.3</v>
      </c>
      <c r="R51" s="74">
        <f t="shared" si="51"/>
        <v>0.18</v>
      </c>
      <c r="S51" s="80">
        <f t="shared" si="52"/>
        <v>0.42</v>
      </c>
      <c r="T51" s="78" t="str">
        <f t="shared" ref="T51" si="56">AH51</f>
        <v>Media</v>
      </c>
      <c r="U51" s="80">
        <f t="shared" si="53"/>
        <v>0.5</v>
      </c>
      <c r="V51" s="78" t="str">
        <f t="shared" ref="V51" si="57">AI51</f>
        <v>Moderado</v>
      </c>
      <c r="W51" s="79" t="str">
        <f>IF(V51="","",VLOOKUP(AJ51,BD!$C$2:$D$26,2,0))</f>
        <v>Moderada</v>
      </c>
      <c r="X51" s="74" t="s">
        <v>174</v>
      </c>
      <c r="Y51" s="114" t="s">
        <v>325</v>
      </c>
      <c r="Z51" s="74" t="s">
        <v>379</v>
      </c>
      <c r="AA51" s="74" t="s">
        <v>259</v>
      </c>
      <c r="AB51" s="81" t="s">
        <v>326</v>
      </c>
      <c r="AC51" s="74"/>
      <c r="AG51" s="47" t="str">
        <f t="shared" si="33"/>
        <v>MediaMayor</v>
      </c>
      <c r="AH51" s="47" t="str">
        <f t="shared" si="34"/>
        <v>Media</v>
      </c>
      <c r="AI51" s="47" t="str">
        <f t="shared" si="35"/>
        <v>Moderado</v>
      </c>
      <c r="AJ51" s="47" t="str">
        <f t="shared" si="36"/>
        <v>MediaModerado</v>
      </c>
    </row>
    <row r="52" spans="1:36" ht="98.1" customHeight="1" x14ac:dyDescent="0.25">
      <c r="A52" s="73">
        <v>46</v>
      </c>
      <c r="B52" s="73" t="s">
        <v>148</v>
      </c>
      <c r="C52" s="73" t="s">
        <v>234</v>
      </c>
      <c r="D52" s="74" t="s">
        <v>246</v>
      </c>
      <c r="E52" s="74" t="s">
        <v>24</v>
      </c>
      <c r="F52" s="75">
        <v>0.6</v>
      </c>
      <c r="G52" s="76" t="str">
        <f>IF(F52="","",VLOOKUP(F52,Tablas!$A$38:$B$42,2,0))</f>
        <v>Media</v>
      </c>
      <c r="H52" s="77">
        <v>0.6</v>
      </c>
      <c r="I52" s="78" t="str">
        <f>IF(H52="","",VLOOKUP(H52,Tablas!$A$46:$B$50,2,0))</f>
        <v>Moderado</v>
      </c>
      <c r="J52" s="79" t="str">
        <f>IF(I52="","",VLOOKUP(AG52,BD!$C$2:$D$26,2,FALSE))</f>
        <v>Moderada</v>
      </c>
      <c r="K52" s="73" t="s">
        <v>247</v>
      </c>
      <c r="L52" s="90" t="s">
        <v>176</v>
      </c>
      <c r="M52" s="90" t="s">
        <v>180</v>
      </c>
      <c r="N52" s="91" t="s">
        <v>126</v>
      </c>
      <c r="O52" s="91" t="s">
        <v>168</v>
      </c>
      <c r="P52" s="91" t="s">
        <v>169</v>
      </c>
      <c r="Q52" s="89">
        <v>0.4</v>
      </c>
      <c r="R52" s="74">
        <f t="shared" si="51"/>
        <v>0.24</v>
      </c>
      <c r="S52" s="80">
        <f t="shared" si="52"/>
        <v>0.36</v>
      </c>
      <c r="T52" s="78" t="str">
        <f t="shared" si="54"/>
        <v>Baja</v>
      </c>
      <c r="U52" s="80">
        <f t="shared" si="53"/>
        <v>0.19999999999999996</v>
      </c>
      <c r="V52" s="78" t="str">
        <f t="shared" si="55"/>
        <v>Leve</v>
      </c>
      <c r="W52" s="79" t="str">
        <f>IF(V52="","",VLOOKUP(AJ52,BD!$C$2:$D$26,2,0))</f>
        <v>Baja</v>
      </c>
      <c r="X52" s="74" t="s">
        <v>122</v>
      </c>
      <c r="Y52" s="114" t="s">
        <v>248</v>
      </c>
      <c r="Z52" s="74" t="s">
        <v>352</v>
      </c>
      <c r="AA52" s="81" t="s">
        <v>206</v>
      </c>
      <c r="AB52" s="81" t="s">
        <v>249</v>
      </c>
      <c r="AC52" s="74"/>
      <c r="AG52" s="47" t="str">
        <f t="shared" si="33"/>
        <v>MediaModerado</v>
      </c>
      <c r="AH52" s="47" t="str">
        <f t="shared" si="34"/>
        <v>Baja</v>
      </c>
      <c r="AI52" s="47" t="str">
        <f t="shared" si="35"/>
        <v>Leve</v>
      </c>
      <c r="AJ52" s="47" t="str">
        <f t="shared" si="36"/>
        <v>BajaLeve</v>
      </c>
    </row>
    <row r="53" spans="1:36" ht="98.1" customHeight="1" x14ac:dyDescent="0.25">
      <c r="A53" s="73">
        <v>47</v>
      </c>
      <c r="B53" s="125" t="s">
        <v>148</v>
      </c>
      <c r="C53" s="126"/>
      <c r="D53" s="74" t="s">
        <v>349</v>
      </c>
      <c r="E53" s="74" t="s">
        <v>172</v>
      </c>
      <c r="F53" s="75">
        <v>0.4</v>
      </c>
      <c r="G53" s="76" t="str">
        <f>IF(F53="","",VLOOKUP(F53,Tablas!$A$38:$B$42,2,0))</f>
        <v>Baja</v>
      </c>
      <c r="H53" s="77">
        <v>0.6</v>
      </c>
      <c r="I53" s="78" t="str">
        <f>IF(H53="","",VLOOKUP(H53,Tablas!$A$46:$B$50,2,0))</f>
        <v>Moderado</v>
      </c>
      <c r="J53" s="79" t="str">
        <f>IF(I53="","",VLOOKUP(AG53,BD!$C$2:$D$26,2,FALSE))</f>
        <v>Moderada</v>
      </c>
      <c r="K53" s="73" t="s">
        <v>350</v>
      </c>
      <c r="L53" s="91" t="s">
        <v>176</v>
      </c>
      <c r="M53" s="91" t="s">
        <v>180</v>
      </c>
      <c r="N53" s="91" t="s">
        <v>126</v>
      </c>
      <c r="O53" s="91" t="s">
        <v>168</v>
      </c>
      <c r="P53" s="91" t="s">
        <v>169</v>
      </c>
      <c r="Q53" s="89">
        <v>0.4</v>
      </c>
      <c r="R53" s="74">
        <f t="shared" si="51"/>
        <v>0.16000000000000003</v>
      </c>
      <c r="S53" s="80">
        <f t="shared" si="52"/>
        <v>0.24</v>
      </c>
      <c r="T53" s="78" t="str">
        <f t="shared" si="54"/>
        <v>Baja</v>
      </c>
      <c r="U53" s="80">
        <f t="shared" si="53"/>
        <v>0.19999999999999996</v>
      </c>
      <c r="V53" s="78" t="str">
        <f t="shared" si="55"/>
        <v>Leve</v>
      </c>
      <c r="W53" s="79" t="str">
        <f>IF(V53="","",VLOOKUP(AJ53,BD!$C$2:$D$26,2,0))</f>
        <v>Baja</v>
      </c>
      <c r="X53" s="74" t="s">
        <v>122</v>
      </c>
      <c r="Y53" s="114" t="s">
        <v>351</v>
      </c>
      <c r="Z53" s="74" t="s">
        <v>321</v>
      </c>
      <c r="AA53" s="81" t="s">
        <v>206</v>
      </c>
      <c r="AB53" s="81" t="s">
        <v>380</v>
      </c>
      <c r="AC53" s="74"/>
      <c r="AG53" s="47" t="str">
        <f t="shared" si="33"/>
        <v>BajaModerado</v>
      </c>
      <c r="AH53" s="47" t="str">
        <f t="shared" si="34"/>
        <v>Baja</v>
      </c>
      <c r="AI53" s="47" t="str">
        <f t="shared" si="35"/>
        <v>Leve</v>
      </c>
      <c r="AJ53" s="47" t="str">
        <f t="shared" si="36"/>
        <v>BajaLeve</v>
      </c>
    </row>
    <row r="54" spans="1:36" ht="98.1" customHeight="1" x14ac:dyDescent="0.25">
      <c r="A54" s="73">
        <v>48</v>
      </c>
      <c r="B54" s="73" t="s">
        <v>136</v>
      </c>
      <c r="C54" s="73" t="s">
        <v>137</v>
      </c>
      <c r="D54" s="74" t="s">
        <v>250</v>
      </c>
      <c r="E54" s="74" t="s">
        <v>24</v>
      </c>
      <c r="F54" s="75">
        <v>0.6</v>
      </c>
      <c r="G54" s="76" t="str">
        <f>IF(F54="","",VLOOKUP(F54,Tablas!$A$38:$B$42,2,0))</f>
        <v>Media</v>
      </c>
      <c r="H54" s="77">
        <v>0.6</v>
      </c>
      <c r="I54" s="78" t="str">
        <f>IF(H54="","",VLOOKUP(H54,Tablas!$A$46:$B$50,2,0))</f>
        <v>Moderado</v>
      </c>
      <c r="J54" s="79" t="str">
        <f>IF(I54="","",VLOOKUP(AG54,BD!$C$2:$D$26,2,FALSE))</f>
        <v>Moderada</v>
      </c>
      <c r="K54" s="73" t="s">
        <v>355</v>
      </c>
      <c r="L54" s="90" t="s">
        <v>176</v>
      </c>
      <c r="M54" s="90" t="s">
        <v>180</v>
      </c>
      <c r="N54" s="91" t="s">
        <v>126</v>
      </c>
      <c r="O54" s="91" t="s">
        <v>168</v>
      </c>
      <c r="P54" s="91" t="s">
        <v>169</v>
      </c>
      <c r="Q54" s="89">
        <v>0.4</v>
      </c>
      <c r="R54" s="74">
        <f>F54*Q54</f>
        <v>0.24</v>
      </c>
      <c r="S54" s="80">
        <f>F54-R54</f>
        <v>0.36</v>
      </c>
      <c r="T54" s="76" t="str">
        <f>AH54</f>
        <v>Baja</v>
      </c>
      <c r="U54" s="80">
        <f>H54-Q54</f>
        <v>0.19999999999999996</v>
      </c>
      <c r="V54" s="78" t="str">
        <f>AI54</f>
        <v>Leve</v>
      </c>
      <c r="W54" s="79" t="str">
        <f>IF(V54="","",VLOOKUP(AJ54,BD!$C$2:$D$26,2,0))</f>
        <v>Baja</v>
      </c>
      <c r="X54" s="74" t="s">
        <v>122</v>
      </c>
      <c r="Y54" s="114" t="s">
        <v>363</v>
      </c>
      <c r="Z54" s="74" t="s">
        <v>251</v>
      </c>
      <c r="AA54" s="81" t="s">
        <v>252</v>
      </c>
      <c r="AB54" s="81" t="s">
        <v>253</v>
      </c>
      <c r="AC54" s="74"/>
      <c r="AG54" s="47" t="str">
        <f t="shared" si="33"/>
        <v>MediaModerado</v>
      </c>
      <c r="AH54" s="47" t="str">
        <f t="shared" si="34"/>
        <v>Baja</v>
      </c>
      <c r="AI54" s="47" t="str">
        <f t="shared" si="35"/>
        <v>Leve</v>
      </c>
      <c r="AJ54" s="47" t="str">
        <f t="shared" si="36"/>
        <v>BajaLeve</v>
      </c>
    </row>
    <row r="55" spans="1:36" ht="98.1" customHeight="1" x14ac:dyDescent="0.25">
      <c r="A55" s="73">
        <v>49</v>
      </c>
      <c r="B55" s="73" t="s">
        <v>136</v>
      </c>
      <c r="C55" s="73" t="s">
        <v>138</v>
      </c>
      <c r="D55" s="74" t="s">
        <v>455</v>
      </c>
      <c r="E55" s="74" t="s">
        <v>175</v>
      </c>
      <c r="F55" s="75">
        <v>1</v>
      </c>
      <c r="G55" s="76" t="str">
        <f>IF(F55="","",VLOOKUP(F55,Tablas!$A$38:$B$42,2,0))</f>
        <v>Muy alta</v>
      </c>
      <c r="H55" s="77">
        <v>1</v>
      </c>
      <c r="I55" s="78" t="str">
        <f>IF(H55="","",VLOOKUP(H55,Tablas!$A$46:$B$50,2,0))</f>
        <v>Catastrófico</v>
      </c>
      <c r="J55" s="79" t="str">
        <f>IF(I55="","",VLOOKUP(AG55,BD!$C$2:$D$26,2,FALSE))</f>
        <v>Extrema</v>
      </c>
      <c r="K55" s="73" t="s">
        <v>254</v>
      </c>
      <c r="L55" s="90" t="s">
        <v>176</v>
      </c>
      <c r="M55" s="90" t="s">
        <v>180</v>
      </c>
      <c r="N55" s="91" t="s">
        <v>126</v>
      </c>
      <c r="O55" s="91" t="s">
        <v>168</v>
      </c>
      <c r="P55" s="91" t="s">
        <v>169</v>
      </c>
      <c r="Q55" s="89">
        <v>0.4</v>
      </c>
      <c r="R55" s="74">
        <f t="shared" ref="R55:R59" si="58">F55*Q55</f>
        <v>0.4</v>
      </c>
      <c r="S55" s="80">
        <f t="shared" ref="S55:S59" si="59">F55-R55</f>
        <v>0.6</v>
      </c>
      <c r="T55" s="76" t="str">
        <f>AH55</f>
        <v>Media</v>
      </c>
      <c r="U55" s="80">
        <f t="shared" ref="U55:U59" si="60">H55-Q55</f>
        <v>0.6</v>
      </c>
      <c r="V55" s="78" t="str">
        <f>AI55</f>
        <v>Moderado</v>
      </c>
      <c r="W55" s="79" t="str">
        <f>IF(V55="","",VLOOKUP(AJ55,BD!$C$2:$D$26,2,0))</f>
        <v>Moderada</v>
      </c>
      <c r="X55" s="74" t="s">
        <v>122</v>
      </c>
      <c r="Y55" s="120" t="s">
        <v>362</v>
      </c>
      <c r="Z55" s="92" t="s">
        <v>255</v>
      </c>
      <c r="AA55" s="74" t="s">
        <v>206</v>
      </c>
      <c r="AB55" s="81" t="s">
        <v>468</v>
      </c>
      <c r="AC55" s="74"/>
      <c r="AG55" s="47" t="str">
        <f t="shared" si="33"/>
        <v>Muy altaCatastrófico</v>
      </c>
      <c r="AH55" s="47" t="str">
        <f t="shared" si="34"/>
        <v>Media</v>
      </c>
      <c r="AI55" s="47" t="str">
        <f t="shared" si="35"/>
        <v>Moderado</v>
      </c>
      <c r="AJ55" s="47" t="str">
        <f t="shared" si="36"/>
        <v>MediaModerado</v>
      </c>
    </row>
    <row r="56" spans="1:36" ht="98.1" customHeight="1" x14ac:dyDescent="0.25">
      <c r="A56" s="73">
        <v>50</v>
      </c>
      <c r="B56" s="73" t="s">
        <v>136</v>
      </c>
      <c r="C56" s="73" t="s">
        <v>138</v>
      </c>
      <c r="D56" s="74" t="s">
        <v>256</v>
      </c>
      <c r="E56" s="74" t="s">
        <v>24</v>
      </c>
      <c r="F56" s="75">
        <v>0.8</v>
      </c>
      <c r="G56" s="76" t="str">
        <f>IF(F56="","",VLOOKUP(F56,Tablas!$A$38:$B$42,2,0))</f>
        <v>Alta</v>
      </c>
      <c r="H56" s="77">
        <v>0.6</v>
      </c>
      <c r="I56" s="78" t="str">
        <f>IF(H56="","",VLOOKUP(H56,Tablas!$A$46:$B$50,2,0))</f>
        <v>Moderado</v>
      </c>
      <c r="J56" s="79" t="str">
        <f>IF(I56="","",VLOOKUP(AG56,BD!$C$2:$D$26,2,FALSE))</f>
        <v>Alta</v>
      </c>
      <c r="K56" s="73" t="s">
        <v>356</v>
      </c>
      <c r="L56" s="90" t="s">
        <v>176</v>
      </c>
      <c r="M56" s="90" t="s">
        <v>180</v>
      </c>
      <c r="N56" s="91" t="s">
        <v>126</v>
      </c>
      <c r="O56" s="91" t="s">
        <v>168</v>
      </c>
      <c r="P56" s="91" t="s">
        <v>169</v>
      </c>
      <c r="Q56" s="89">
        <v>0.4</v>
      </c>
      <c r="R56" s="74">
        <f t="shared" si="58"/>
        <v>0.32000000000000006</v>
      </c>
      <c r="S56" s="80">
        <f t="shared" si="59"/>
        <v>0.48</v>
      </c>
      <c r="T56" s="76" t="str">
        <f>AH56</f>
        <v>Media</v>
      </c>
      <c r="U56" s="80">
        <f t="shared" si="60"/>
        <v>0.19999999999999996</v>
      </c>
      <c r="V56" s="78" t="str">
        <f>AI56</f>
        <v>Leve</v>
      </c>
      <c r="W56" s="79" t="str">
        <f>IF(V56="","",VLOOKUP(AJ56,BD!$C$2:$D$26,2,0))</f>
        <v>Moderada</v>
      </c>
      <c r="X56" s="74" t="s">
        <v>122</v>
      </c>
      <c r="Y56" s="120" t="s">
        <v>257</v>
      </c>
      <c r="Z56" s="79" t="s">
        <v>258</v>
      </c>
      <c r="AA56" s="74" t="s">
        <v>259</v>
      </c>
      <c r="AB56" s="81" t="s">
        <v>260</v>
      </c>
      <c r="AC56" s="74"/>
      <c r="AG56" s="47" t="str">
        <f t="shared" si="33"/>
        <v>AltaModerado</v>
      </c>
      <c r="AH56" s="47" t="str">
        <f t="shared" si="34"/>
        <v>Media</v>
      </c>
      <c r="AI56" s="47" t="str">
        <f t="shared" si="35"/>
        <v>Leve</v>
      </c>
      <c r="AJ56" s="47" t="str">
        <f t="shared" si="36"/>
        <v>MediaLeve</v>
      </c>
    </row>
    <row r="57" spans="1:36" ht="98.1" customHeight="1" x14ac:dyDescent="0.25">
      <c r="A57" s="73">
        <v>51</v>
      </c>
      <c r="B57" s="73" t="s">
        <v>136</v>
      </c>
      <c r="C57" s="73" t="s">
        <v>139</v>
      </c>
      <c r="D57" s="74" t="s">
        <v>262</v>
      </c>
      <c r="E57" s="74" t="s">
        <v>24</v>
      </c>
      <c r="F57" s="75">
        <v>0.8</v>
      </c>
      <c r="G57" s="76" t="str">
        <f>IF(F57="","",VLOOKUP(F57,Tablas!$A$38:$B$42,2,0))</f>
        <v>Alta</v>
      </c>
      <c r="H57" s="77">
        <v>0.6</v>
      </c>
      <c r="I57" s="78" t="str">
        <f>IF(H57="","",VLOOKUP(H57,Tablas!$A$46:$B$50,2,0))</f>
        <v>Moderado</v>
      </c>
      <c r="J57" s="79" t="str">
        <f>IF(I57="","",VLOOKUP(AG57,BD!$C$2:$D$26,2,FALSE))</f>
        <v>Alta</v>
      </c>
      <c r="K57" s="73" t="s">
        <v>357</v>
      </c>
      <c r="L57" s="90" t="s">
        <v>176</v>
      </c>
      <c r="M57" s="90" t="s">
        <v>180</v>
      </c>
      <c r="N57" s="91" t="s">
        <v>126</v>
      </c>
      <c r="O57" s="91" t="s">
        <v>168</v>
      </c>
      <c r="P57" s="91" t="s">
        <v>169</v>
      </c>
      <c r="Q57" s="89">
        <v>0.4</v>
      </c>
      <c r="R57" s="74">
        <f t="shared" si="58"/>
        <v>0.32000000000000006</v>
      </c>
      <c r="S57" s="80">
        <f t="shared" si="59"/>
        <v>0.48</v>
      </c>
      <c r="T57" s="78" t="str">
        <f t="shared" ref="T57:T59" si="61">AH57</f>
        <v>Media</v>
      </c>
      <c r="U57" s="80">
        <f t="shared" si="60"/>
        <v>0.19999999999999996</v>
      </c>
      <c r="V57" s="78" t="str">
        <f t="shared" ref="V57:V59" si="62">AI57</f>
        <v>Leve</v>
      </c>
      <c r="W57" s="79" t="str">
        <f>IF(V57="","",VLOOKUP(AJ57,BD!$C$2:$D$26,2,0))</f>
        <v>Moderada</v>
      </c>
      <c r="X57" s="74" t="s">
        <v>122</v>
      </c>
      <c r="Y57" s="114" t="s">
        <v>361</v>
      </c>
      <c r="Z57" s="74" t="s">
        <v>373</v>
      </c>
      <c r="AA57" s="74" t="s">
        <v>252</v>
      </c>
      <c r="AB57" s="81" t="s">
        <v>261</v>
      </c>
      <c r="AC57" s="74"/>
      <c r="AG57" s="47" t="str">
        <f t="shared" si="33"/>
        <v>AltaModerado</v>
      </c>
      <c r="AH57" s="47" t="str">
        <f t="shared" si="34"/>
        <v>Media</v>
      </c>
      <c r="AI57" s="47" t="str">
        <f t="shared" si="35"/>
        <v>Leve</v>
      </c>
      <c r="AJ57" s="47" t="str">
        <f t="shared" si="36"/>
        <v>MediaLeve</v>
      </c>
    </row>
    <row r="58" spans="1:36" ht="98.1" customHeight="1" x14ac:dyDescent="0.25">
      <c r="A58" s="73">
        <v>52</v>
      </c>
      <c r="B58" s="73" t="s">
        <v>136</v>
      </c>
      <c r="C58" s="73" t="s">
        <v>140</v>
      </c>
      <c r="D58" s="74" t="s">
        <v>266</v>
      </c>
      <c r="E58" s="74" t="s">
        <v>34</v>
      </c>
      <c r="F58" s="75">
        <v>0.6</v>
      </c>
      <c r="G58" s="76" t="str">
        <f>IF(F58="","",VLOOKUP(F58,Tablas!$A$38:$B$42,2,0))</f>
        <v>Media</v>
      </c>
      <c r="H58" s="77">
        <v>0.6</v>
      </c>
      <c r="I58" s="78" t="str">
        <f>IF(H58="","",VLOOKUP(H58,Tablas!$A$46:$B$50,2,0))</f>
        <v>Moderado</v>
      </c>
      <c r="J58" s="79" t="str">
        <f>IF(I58="","",VLOOKUP(AG58,BD!$C$2:$D$26,2,FALSE))</f>
        <v>Moderada</v>
      </c>
      <c r="K58" s="73" t="s">
        <v>358</v>
      </c>
      <c r="L58" s="90" t="s">
        <v>176</v>
      </c>
      <c r="M58" s="90" t="s">
        <v>180</v>
      </c>
      <c r="N58" s="91" t="s">
        <v>126</v>
      </c>
      <c r="O58" s="91" t="s">
        <v>168</v>
      </c>
      <c r="P58" s="91" t="s">
        <v>169</v>
      </c>
      <c r="Q58" s="89">
        <v>0.4</v>
      </c>
      <c r="R58" s="74">
        <f t="shared" si="58"/>
        <v>0.24</v>
      </c>
      <c r="S58" s="80">
        <f t="shared" si="59"/>
        <v>0.36</v>
      </c>
      <c r="T58" s="78" t="str">
        <f t="shared" si="61"/>
        <v>Baja</v>
      </c>
      <c r="U58" s="80">
        <f t="shared" si="60"/>
        <v>0.19999999999999996</v>
      </c>
      <c r="V58" s="78" t="str">
        <f t="shared" si="62"/>
        <v>Leve</v>
      </c>
      <c r="W58" s="79" t="str">
        <f>IF(V58="","",VLOOKUP(AJ58,BD!$C$2:$D$26,2,0))</f>
        <v>Baja</v>
      </c>
      <c r="X58" s="74" t="s">
        <v>121</v>
      </c>
      <c r="Y58" s="114" t="s">
        <v>265</v>
      </c>
      <c r="Z58" s="74" t="s">
        <v>264</v>
      </c>
      <c r="AA58" s="74" t="s">
        <v>259</v>
      </c>
      <c r="AB58" s="81" t="s">
        <v>263</v>
      </c>
      <c r="AC58" s="74"/>
      <c r="AG58" s="47" t="str">
        <f t="shared" si="33"/>
        <v>MediaModerado</v>
      </c>
      <c r="AH58" s="47" t="str">
        <f t="shared" si="34"/>
        <v>Baja</v>
      </c>
      <c r="AI58" s="47" t="str">
        <f t="shared" si="35"/>
        <v>Leve</v>
      </c>
      <c r="AJ58" s="47" t="str">
        <f t="shared" si="36"/>
        <v>BajaLeve</v>
      </c>
    </row>
    <row r="59" spans="1:36" ht="98.1" customHeight="1" x14ac:dyDescent="0.25">
      <c r="A59" s="73">
        <v>53</v>
      </c>
      <c r="B59" s="125" t="s">
        <v>136</v>
      </c>
      <c r="C59" s="126"/>
      <c r="D59" s="74" t="s">
        <v>354</v>
      </c>
      <c r="E59" s="74" t="s">
        <v>172</v>
      </c>
      <c r="F59" s="75">
        <v>0.8</v>
      </c>
      <c r="G59" s="76" t="str">
        <f>IF(F59="","",VLOOKUP(F59,Tablas!$A$38:$B$42,2,0))</f>
        <v>Alta</v>
      </c>
      <c r="H59" s="77">
        <v>0.8</v>
      </c>
      <c r="I59" s="78" t="str">
        <f>IF(H59="","",VLOOKUP(H59,Tablas!$A$46:$B$50,2,0))</f>
        <v>Mayor</v>
      </c>
      <c r="J59" s="79" t="str">
        <f>IF(I59="","",VLOOKUP(AG59,BD!$C$2:$D$26,2,FALSE))</f>
        <v>Alta</v>
      </c>
      <c r="K59" s="73" t="s">
        <v>359</v>
      </c>
      <c r="L59" s="91" t="s">
        <v>176</v>
      </c>
      <c r="M59" s="91" t="s">
        <v>180</v>
      </c>
      <c r="N59" s="91" t="s">
        <v>126</v>
      </c>
      <c r="O59" s="91" t="s">
        <v>168</v>
      </c>
      <c r="P59" s="91" t="s">
        <v>169</v>
      </c>
      <c r="Q59" s="89">
        <v>0.4</v>
      </c>
      <c r="R59" s="74">
        <f t="shared" si="58"/>
        <v>0.32000000000000006</v>
      </c>
      <c r="S59" s="80">
        <f t="shared" si="59"/>
        <v>0.48</v>
      </c>
      <c r="T59" s="78" t="str">
        <f t="shared" si="61"/>
        <v>Media</v>
      </c>
      <c r="U59" s="80">
        <f t="shared" si="60"/>
        <v>0.4</v>
      </c>
      <c r="V59" s="78" t="str">
        <f t="shared" si="62"/>
        <v>Menor</v>
      </c>
      <c r="W59" s="79" t="str">
        <f>IF(V59="","",VLOOKUP(AJ59,BD!$C$2:$D$26,2,0))</f>
        <v>Moderada</v>
      </c>
      <c r="X59" s="74" t="s">
        <v>122</v>
      </c>
      <c r="Y59" s="114" t="s">
        <v>360</v>
      </c>
      <c r="Z59" s="74" t="s">
        <v>251</v>
      </c>
      <c r="AA59" s="74" t="s">
        <v>207</v>
      </c>
      <c r="AB59" s="81" t="s">
        <v>364</v>
      </c>
      <c r="AC59" s="74"/>
      <c r="AG59" s="47" t="str">
        <f t="shared" si="33"/>
        <v>AltaMayor</v>
      </c>
      <c r="AH59" s="47" t="str">
        <f t="shared" si="34"/>
        <v>Media</v>
      </c>
      <c r="AI59" s="47" t="str">
        <f t="shared" si="35"/>
        <v>Menor</v>
      </c>
      <c r="AJ59" s="47" t="str">
        <f t="shared" si="36"/>
        <v>MediaMenor</v>
      </c>
    </row>
  </sheetData>
  <sheetProtection formatColumns="0" formatRows="0"/>
  <protectedRanges>
    <protectedRange sqref="K7:S8 H7:H8 X7:AC8 X12:AC12 A7:F8 C9:C10 Y11 AA11:AC11 H11:H19 L14:S19 E15:F19 B15:C19 AB19 X14:X19 L9:P10 X9:X11 X13:AB13 B11:F14 K11:S13 AC14:AC18 U7:U19 A11:A12 A15:A16 A19:A20 A23:A24 A27:A28 A31:A32 A35:A36 A39:A40 A43:A44 A47:A48 A51:A52 A55:A56 A59" name="Rango1"/>
    <protectedRange sqref="K17:K19" name="Rango1_1"/>
    <protectedRange sqref="K14:K16" name="Rango1_2"/>
    <protectedRange sqref="AA14:AA16 Y17:AB18 AC13 Y19:AA19" name="Rango1_4"/>
    <protectedRange sqref="Y14:Z16" name="Rango1_4_1"/>
    <protectedRange sqref="AB14:AB16" name="Rango1_5"/>
    <protectedRange sqref="D17:D19" name="Rango1_6"/>
    <protectedRange sqref="D15:D16" name="Rango1_1_1"/>
    <protectedRange sqref="H9:H10 A9:B10 D9:F10 Z11 Y9:AC10 K9:K10 Q9:S10 A13:A14 A17:A18 A21:A22 A25:A26 A29:A30 A33:A34 A37:A38 A41:A42 A45:A46 A49:A50 A53:A54 A57:A58" name="Rango1_3"/>
    <protectedRange sqref="H27 AC27 F27 L27:S27 B27:C27 E20:E27 L20:Q26 X20:X27" name="Rango1_7"/>
    <protectedRange sqref="K27" name="Rango1_2_1"/>
    <protectedRange sqref="AA27" name="Rango1_4_2"/>
    <protectedRange sqref="Y27" name="Rango1_4_1_1"/>
    <protectedRange sqref="AB27" name="Rango1_5_1"/>
    <protectedRange sqref="D27" name="Rango1_1_1_1"/>
    <protectedRange sqref="AC20 AC24:AC26 B20:B26 H20:H26 F21:F22 D24:D25 F24:F26 R20:S26" name="Rango1_1_2"/>
    <protectedRange sqref="K25:K26" name="Rango1_2_1_1"/>
    <protectedRange sqref="AA25" name="Rango1_4_2_1"/>
    <protectedRange sqref="Y25:Z25 Y26" name="Rango1_4_1_1_1"/>
    <protectedRange sqref="AB25:AB26" name="Rango1_5_1_1"/>
    <protectedRange sqref="D26" name="Rango1_1_1_1_1"/>
    <protectedRange sqref="K24" name="Rango1_10_1"/>
    <protectedRange sqref="Y20:AB20 Y24:AB24 Z26:Z27" name="Rango1_11_1"/>
    <protectedRange sqref="D20 F20" name="Rango1_6_1"/>
    <protectedRange sqref="K20" name="Rango1_3_1_1"/>
    <protectedRange sqref="U20:U27" name="Rango1_13"/>
    <protectedRange sqref="AA26" name="Rango1_11_4"/>
    <protectedRange sqref="F23" name="Rango1_15"/>
    <protectedRange sqref="AC23" name="Rango1_18"/>
    <protectedRange sqref="Y23:AB23" name="Rango1_11_5"/>
    <protectedRange sqref="D22" name="Rango1_1_2_1"/>
    <protectedRange sqref="K22" name="Rango1_3_2"/>
    <protectedRange sqref="AC22" name="Rango1_17"/>
    <protectedRange sqref="Y22" name="Rango1_8_1"/>
    <protectedRange sqref="Z22:AB22" name="Rango1_11_2"/>
    <protectedRange sqref="D21" name="Rango1_8_2"/>
    <protectedRange sqref="AC21" name="Rango1_19"/>
    <protectedRange sqref="AA21:AB21" name="Rango1_11_6"/>
    <protectedRange sqref="D23" name="Rango1_14"/>
    <protectedRange sqref="K23" name="Rango1_9_2"/>
    <protectedRange sqref="K21" name="Rango1_7_1"/>
    <protectedRange sqref="C20:C26" name="Rango1_20"/>
    <protectedRange sqref="B28:C28 K32:S32 L33:S33 C29:C30 F29:F30 L31:S31 R28:S30 C33:C36 R34:S35 B29:B36 F35:F37 L36:S36 B37:C37 H28:H37 AC28:AC37 X28:X37 C31:F32 E33:E37 R37:S37 L34:Q34 K30:Q30 L28:P29 L35:P35 L37:P37 E28:E30 U28:U37" name="Rango1_8"/>
    <protectedRange sqref="K36:K37" name="Rango1_2_2"/>
    <protectedRange sqref="K29" name="Rango1_7_2"/>
    <protectedRange sqref="K31" name="Rango1_8_3"/>
    <protectedRange sqref="K33" name="Rango1_9"/>
    <protectedRange sqref="K34" name="Rango1_10"/>
    <protectedRange sqref="Y31:AB32" name="Rango1_11"/>
    <protectedRange sqref="D29:D30" name="Rango1_1_3"/>
    <protectedRange sqref="Q29" name="Rango1_6_2"/>
    <protectedRange sqref="AA29:AB30 Y29:Z29 Z30" name="Rango1_11_1_1"/>
    <protectedRange sqref="D35" name="Rango1_12"/>
    <protectedRange sqref="D36:D37" name="Rango1_1_1_1_2"/>
    <protectedRange sqref="K35" name="Rango1_2_1_2"/>
    <protectedRange sqref="Q35 Q37" name="Rango1_13_1"/>
    <protectedRange sqref="AA35:AA37" name="Rango1_4_2_2"/>
    <protectedRange sqref="Y35:Z36 Y37" name="Rango1_4_1_1_2"/>
    <protectedRange sqref="AB35:AB37" name="Rango1_5_1_2"/>
    <protectedRange sqref="D28 F28" name="Rango1_14_1"/>
    <protectedRange sqref="Q28" name="Rango1_15_1"/>
    <protectedRange sqref="K28" name="Rango1_3_1"/>
    <protectedRange sqref="Y28:AB28 Z37" name="Rango1_11_2_1"/>
    <protectedRange sqref="D33 F33" name="Rango1_16"/>
    <protectedRange sqref="Y33:AB33" name="Rango1_11_3"/>
    <protectedRange sqref="D34 F34" name="Rango1_17_1"/>
    <protectedRange sqref="Y34:AB34" name="Rango1_11_4_1"/>
    <protectedRange sqref="AC38:AC43 H38:H43 B41:F43 B38:C40 R38:S43 K41:K43 E38:E40 U38:U45 E44:E45 X38:X45" name="Rango1_21"/>
    <protectedRange sqref="Y42:AB42 AB41 Z43:AB43" name="Rango1_11_7"/>
    <protectedRange sqref="D38:D39 F38:F39" name="Rango1_1_4"/>
    <protectedRange sqref="K39 Q38:Q39" name="Rango1_2_3"/>
    <protectedRange sqref="K38" name="Rango1_3_1_2"/>
    <protectedRange sqref="Y38:AB39" name="Rango1_11_1_2"/>
    <protectedRange sqref="D40 F40" name="Rango1_4_3"/>
    <protectedRange sqref="K40 Q40:Q43" name="Rango1_5_2"/>
    <protectedRange sqref="Z40:AB40 Z41:AA41" name="Rango1_6_3"/>
    <protectedRange sqref="L38:M38" name="Rango1_4_1_2"/>
    <protectedRange sqref="L39:M39" name="Rango1_4_2_3"/>
    <protectedRange sqref="L40:M40" name="Rango1_4_3_1"/>
    <protectedRange sqref="L41:M41" name="Rango1_4_4"/>
    <protectedRange sqref="L42:M42" name="Rango1_4_5"/>
    <protectedRange sqref="L43:M43 L45:M45" name="Rango1_4_6"/>
    <protectedRange sqref="N38:P43 N45:P45" name="Rango1_7_3"/>
    <protectedRange sqref="K44:S44 H44:H45 B44:D45 F44:F45 Y44:AC45 K45 Q45:S45" name="Rango1_3_2_1"/>
    <protectedRange sqref="K48 AC52:AC53 H52:H53 R52:S53 B52:F53 X52:X53 B50:C50 E50:E51 R46:S49 AC46:AC50 H46:H49 X46:X50 B46:F49 U46:U53" name="Rango1_22"/>
    <protectedRange sqref="K46:K47" name="Rango1_3_3"/>
    <protectedRange sqref="K49" name="Rango1_8_4"/>
    <protectedRange sqref="Y46:AB48" name="Rango1_11_8"/>
    <protectedRange sqref="Q46:Q47" name="Rango1_1_5"/>
    <protectedRange sqref="Q48" name="Rango1_6_4"/>
    <protectedRange sqref="Q49" name="Rango1_12_1"/>
    <protectedRange sqref="Y49:AB49" name="Rango1_11_1_3"/>
    <protectedRange sqref="K52:K53" name="Rango1_2_1_3"/>
    <protectedRange sqref="Q52:Q53" name="Rango1_13_2"/>
    <protectedRange sqref="AA52:AA53" name="Rango1_4_2_4"/>
    <protectedRange sqref="Y52:Z53" name="Rango1_4_1_1_3"/>
    <protectedRange sqref="AB52:AB53" name="Rango1_5_1_3"/>
    <protectedRange sqref="H51 Q51:S51 X51 AC51 B51:D51 F51" name="Rango1_2_4"/>
    <protectedRange sqref="K51" name="Rango1_10_1_1"/>
    <protectedRange sqref="Y51:AB51" name="Rango1_11_2_2"/>
    <protectedRange sqref="H50 K50 D50 Q50:S50 F50" name="Rango1_7_4"/>
    <protectedRange sqref="Y50:AB50" name="Rango1_11_3_1"/>
    <protectedRange sqref="L46:M47" name="Rango1_4_2_1_1"/>
    <protectedRange sqref="N46:P47" name="Rango1_7_1_1"/>
    <protectedRange sqref="L48:M48" name="Rango1_4_2_2_1"/>
    <protectedRange sqref="N48:P48" name="Rango1_7_2_1"/>
    <protectedRange sqref="L49:M49" name="Rango1_4_2_3_1"/>
    <protectedRange sqref="N49:P49" name="Rango1_7_3_1"/>
    <protectedRange sqref="L50:M50" name="Rango1_4_2_4_1"/>
    <protectedRange sqref="N50:P50" name="Rango1_7_4_1"/>
    <protectedRange sqref="L51:M51" name="Rango1_4_2_5"/>
    <protectedRange sqref="N51:P51" name="Rango1_7_5"/>
    <protectedRange sqref="L52:M52" name="Rango1_4_2_6"/>
    <protectedRange sqref="N52:P52" name="Rango1_7_6"/>
    <protectedRange sqref="L53:M53" name="Rango1_4_2_7"/>
    <protectedRange sqref="N53:P53" name="Rango1_7_7"/>
    <protectedRange sqref="B59:D59 H54:H59 AC54:AC59 B54:B58 D54:D58 Q54:S59 F54:F59 U54:U59" name="Rango1_1_6"/>
    <protectedRange sqref="K54" name="Rango1_3_1_3"/>
    <protectedRange sqref="K55:K56" name="Rango1_7_1_2"/>
    <protectedRange sqref="K57" name="Rango1_8_1_1"/>
    <protectedRange sqref="K58:K59" name="Rango1_9_1"/>
    <protectedRange sqref="Y54:AB54 AA55:AB58 Y57:Z58 Y59:AB59" name="Rango1_11_1_4"/>
    <protectedRange sqref="X54:X59 C54:C58 E54:E59" name="Rango1_23"/>
    <protectedRange sqref="L54:M54" name="Rango1_2_5"/>
    <protectedRange sqref="L55:M55" name="Rango1_4_7"/>
    <protectedRange sqref="L56:M56" name="Rango1_6_5"/>
    <protectedRange sqref="L57:M57" name="Rango1_7_8"/>
    <protectedRange sqref="L58:M58" name="Rango1_8_5"/>
    <protectedRange sqref="L59:M59" name="Rango1_9_3"/>
    <protectedRange sqref="N54:P54" name="Rango1_7_7_1"/>
    <protectedRange sqref="N55:P55" name="Rango1_7_7_1_1"/>
    <protectedRange sqref="N56:P56" name="Rango1_7_7_2"/>
    <protectedRange sqref="N57:P57" name="Rango1_7_7_3"/>
    <protectedRange sqref="N58:P58" name="Rango1_7_7_4"/>
    <protectedRange sqref="N59:P59" name="Rango1_7_7_5"/>
  </protectedRanges>
  <mergeCells count="25">
    <mergeCell ref="A1:B3"/>
    <mergeCell ref="A5:A6"/>
    <mergeCell ref="D5:D6"/>
    <mergeCell ref="C5:C6"/>
    <mergeCell ref="B5:B6"/>
    <mergeCell ref="A4:AC4"/>
    <mergeCell ref="L5:P5"/>
    <mergeCell ref="AB1:AC1"/>
    <mergeCell ref="AB2:AC2"/>
    <mergeCell ref="AB3:AC3"/>
    <mergeCell ref="C1:AA1"/>
    <mergeCell ref="C2:AA3"/>
    <mergeCell ref="B19:C19"/>
    <mergeCell ref="Y5:AC5"/>
    <mergeCell ref="S5:W5"/>
    <mergeCell ref="X5:X6"/>
    <mergeCell ref="K5:K6"/>
    <mergeCell ref="E5:E6"/>
    <mergeCell ref="F5:J5"/>
    <mergeCell ref="B59:C59"/>
    <mergeCell ref="B27:C27"/>
    <mergeCell ref="B37:C37"/>
    <mergeCell ref="B44:C44"/>
    <mergeCell ref="B45:C45"/>
    <mergeCell ref="B53:C53"/>
  </mergeCells>
  <conditionalFormatting sqref="G7:G19 T11:T19">
    <cfRule type="containsText" dxfId="95" priority="498" operator="containsText" text="Alta">
      <formula>NOT(ISERROR(SEARCH("Alta",G7)))</formula>
    </cfRule>
    <cfRule type="containsText" dxfId="94" priority="497" operator="containsText" text="Muy alta">
      <formula>NOT(ISERROR(SEARCH("Muy alta",G7)))</formula>
    </cfRule>
    <cfRule type="containsText" dxfId="93" priority="496" operator="containsText" text="Media">
      <formula>NOT(ISERROR(SEARCH("Media",G7)))</formula>
    </cfRule>
    <cfRule type="containsText" dxfId="92" priority="495" operator="containsText" text="Baja">
      <formula>NOT(ISERROR(SEARCH("Baja",G7)))</formula>
    </cfRule>
    <cfRule type="containsText" dxfId="91" priority="494" operator="containsText" text="Muy baja">
      <formula>NOT(ISERROR(SEARCH("Muy baja",G7)))</formula>
    </cfRule>
  </conditionalFormatting>
  <conditionalFormatting sqref="G12">
    <cfRule type="containsText" dxfId="90" priority="468" operator="containsText" text="Media">
      <formula>NOT(ISERROR(SEARCH("Media",G12)))</formula>
    </cfRule>
    <cfRule type="containsText" dxfId="89" priority="466" operator="containsText" text="Muy baja">
      <formula>NOT(ISERROR(SEARCH("Muy baja",G12)))</formula>
    </cfRule>
    <cfRule type="containsText" dxfId="88" priority="467" operator="containsText" text="Baja">
      <formula>NOT(ISERROR(SEARCH("Baja",G12)))</formula>
    </cfRule>
    <cfRule type="containsText" dxfId="87" priority="469" operator="containsText" text="Muy alta">
      <formula>NOT(ISERROR(SEARCH("Muy alta",G12)))</formula>
    </cfRule>
    <cfRule type="containsText" dxfId="86" priority="470" operator="containsText" text="Alta">
      <formula>NOT(ISERROR(SEARCH("Alta",G12)))</formula>
    </cfRule>
  </conditionalFormatting>
  <conditionalFormatting sqref="G20:G27 T27">
    <cfRule type="containsText" dxfId="85" priority="137" operator="containsText" text="Muy alta">
      <formula>NOT(ISERROR(SEARCH("Muy alta",G20)))</formula>
    </cfRule>
    <cfRule type="containsText" dxfId="84" priority="138" operator="containsText" text="Alta">
      <formula>NOT(ISERROR(SEARCH("Alta",G20)))</formula>
    </cfRule>
    <cfRule type="containsText" dxfId="83" priority="135" operator="containsText" text="Baja">
      <formula>NOT(ISERROR(SEARCH("Baja",G20)))</formula>
    </cfRule>
    <cfRule type="containsText" dxfId="82" priority="136" operator="containsText" text="Media">
      <formula>NOT(ISERROR(SEARCH("Media",G20)))</formula>
    </cfRule>
  </conditionalFormatting>
  <conditionalFormatting sqref="G27:G59">
    <cfRule type="containsText" dxfId="81" priority="6" operator="containsText" text="Muy baja">
      <formula>NOT(ISERROR(SEARCH("Muy baja",G27)))</formula>
    </cfRule>
    <cfRule type="containsText" dxfId="80" priority="7" operator="containsText" text="Baja">
      <formula>NOT(ISERROR(SEARCH("Baja",G27)))</formula>
    </cfRule>
    <cfRule type="containsText" dxfId="79" priority="8" operator="containsText" text="Media">
      <formula>NOT(ISERROR(SEARCH("Media",G27)))</formula>
    </cfRule>
    <cfRule type="containsText" dxfId="78" priority="9" operator="containsText" text="Muy alta">
      <formula>NOT(ISERROR(SEARCH("Muy alta",G27)))</formula>
    </cfRule>
    <cfRule type="containsText" dxfId="77" priority="10" operator="containsText" text="Alta">
      <formula>NOT(ISERROR(SEARCH("Alta",G27)))</formula>
    </cfRule>
  </conditionalFormatting>
  <conditionalFormatting sqref="I7:I27 V7:V27">
    <cfRule type="containsText" dxfId="76" priority="133" operator="containsText" text="Catastrófico">
      <formula>NOT(ISERROR(SEARCH("Catastrófico",I7)))</formula>
    </cfRule>
    <cfRule type="containsText" dxfId="75" priority="130" operator="containsText" text="Menor">
      <formula>NOT(ISERROR(SEARCH("Menor",I7)))</formula>
    </cfRule>
    <cfRule type="containsText" dxfId="74" priority="131" operator="containsText" text="Moderado">
      <formula>NOT(ISERROR(SEARCH("Moderado",I7)))</formula>
    </cfRule>
    <cfRule type="containsText" dxfId="73" priority="132" operator="containsText" text="Mayor">
      <formula>NOT(ISERROR(SEARCH("Mayor",I7)))</formula>
    </cfRule>
  </conditionalFormatting>
  <conditionalFormatting sqref="I12">
    <cfRule type="containsText" dxfId="72" priority="465" operator="containsText" text="Catastrófico">
      <formula>NOT(ISERROR(SEARCH("Catastrófico",I12)))</formula>
    </cfRule>
    <cfRule type="containsText" dxfId="71" priority="464" operator="containsText" text="Mayor">
      <formula>NOT(ISERROR(SEARCH("Mayor",I12)))</formula>
    </cfRule>
    <cfRule type="containsText" dxfId="70" priority="463" operator="containsText" text="Moderado">
      <formula>NOT(ISERROR(SEARCH("Moderado",I12)))</formula>
    </cfRule>
    <cfRule type="containsText" dxfId="69" priority="462" operator="containsText" text="Menor">
      <formula>NOT(ISERROR(SEARCH("Menor",I12)))</formula>
    </cfRule>
    <cfRule type="containsText" dxfId="68" priority="461" operator="containsText" text="Leve">
      <formula>NOT(ISERROR(SEARCH("Leve",I12)))</formula>
    </cfRule>
  </conditionalFormatting>
  <conditionalFormatting sqref="I27:I59">
    <cfRule type="containsText" dxfId="67" priority="5" operator="containsText" text="Catastrófico">
      <formula>NOT(ISERROR(SEARCH("Catastrófico",I27)))</formula>
    </cfRule>
    <cfRule type="containsText" dxfId="66" priority="4" operator="containsText" text="Mayor">
      <formula>NOT(ISERROR(SEARCH("Mayor",I27)))</formula>
    </cfRule>
    <cfRule type="containsText" dxfId="65" priority="1" operator="containsText" text="Leve">
      <formula>NOT(ISERROR(SEARCH("Leve",I27)))</formula>
    </cfRule>
    <cfRule type="containsText" dxfId="64" priority="3" operator="containsText" text="Moderado">
      <formula>NOT(ISERROR(SEARCH("Moderado",I27)))</formula>
    </cfRule>
    <cfRule type="containsText" dxfId="63" priority="2" operator="containsText" text="Menor">
      <formula>NOT(ISERROR(SEARCH("Menor",I27)))</formula>
    </cfRule>
  </conditionalFormatting>
  <conditionalFormatting sqref="J7:J27 W7:W27">
    <cfRule type="containsText" dxfId="62" priority="142" operator="containsText" text="EXTREMA">
      <formula>NOT(ISERROR(SEARCH("EXTREMA",J7)))</formula>
    </cfRule>
    <cfRule type="containsText" dxfId="61" priority="141" operator="containsText" text="ALTA">
      <formula>NOT(ISERROR(SEARCH("ALTA",J7)))</formula>
    </cfRule>
    <cfRule type="containsText" dxfId="60" priority="139" operator="containsText" text="BAJA">
      <formula>NOT(ISERROR(SEARCH("BAJA",J7)))</formula>
    </cfRule>
    <cfRule type="containsText" dxfId="59" priority="140" operator="containsText" text="MODERADA">
      <formula>NOT(ISERROR(SEARCH("MODERADA",J7)))</formula>
    </cfRule>
  </conditionalFormatting>
  <conditionalFormatting sqref="J12">
    <cfRule type="containsText" dxfId="58" priority="476" operator="containsText" text="MODERADA">
      <formula>NOT(ISERROR(SEARCH("MODERADA",J12)))</formula>
    </cfRule>
    <cfRule type="containsText" dxfId="57" priority="475" operator="containsText" text="BAJA">
      <formula>NOT(ISERROR(SEARCH("BAJA",J12)))</formula>
    </cfRule>
    <cfRule type="containsText" dxfId="56" priority="478" operator="containsText" text="EXTREMA">
      <formula>NOT(ISERROR(SEARCH("EXTREMA",J12)))</formula>
    </cfRule>
    <cfRule type="containsText" dxfId="55" priority="477" operator="containsText" text="ALTA">
      <formula>NOT(ISERROR(SEARCH("ALTA",J12)))</formula>
    </cfRule>
  </conditionalFormatting>
  <conditionalFormatting sqref="J27:J59 W27:W59">
    <cfRule type="containsText" dxfId="54" priority="13" operator="containsText" text="ALTA">
      <formula>NOT(ISERROR(SEARCH("ALTA",J27)))</formula>
    </cfRule>
    <cfRule type="containsText" dxfId="53" priority="12" operator="containsText" text="MODERADA">
      <formula>NOT(ISERROR(SEARCH("MODERADA",J27)))</formula>
    </cfRule>
    <cfRule type="containsText" dxfId="52" priority="14" operator="containsText" text="EXTREMA">
      <formula>NOT(ISERROR(SEARCH("EXTREMA",J27)))</formula>
    </cfRule>
    <cfRule type="containsText" dxfId="51" priority="11" operator="containsText" text="BAJA">
      <formula>NOT(ISERROR(SEARCH("BAJA",J27)))</formula>
    </cfRule>
  </conditionalFormatting>
  <conditionalFormatting sqref="T7:T10">
    <cfRule type="containsText" dxfId="50" priority="149" operator="containsText" text="Baja">
      <formula>NOT(ISERROR(SEARCH("Baja",T7)))</formula>
    </cfRule>
    <cfRule type="containsText" dxfId="49" priority="151" operator="containsText" text="Muy alta">
      <formula>NOT(ISERROR(SEARCH("Muy alta",T7)))</formula>
    </cfRule>
    <cfRule type="containsText" dxfId="48" priority="152" operator="containsText" text="Alta">
      <formula>NOT(ISERROR(SEARCH("Alta",T7)))</formula>
    </cfRule>
    <cfRule type="containsText" dxfId="47" priority="150" operator="containsText" text="Media">
      <formula>NOT(ISERROR(SEARCH("Media",T7)))</formula>
    </cfRule>
    <cfRule type="containsText" dxfId="46" priority="148" operator="containsText" text="Muy baja">
      <formula>NOT(ISERROR(SEARCH("Muy baja",T7)))</formula>
    </cfRule>
  </conditionalFormatting>
  <conditionalFormatting sqref="T12">
    <cfRule type="containsText" dxfId="45" priority="458" operator="containsText" text="Media">
      <formula>NOT(ISERROR(SEARCH("Media",T12)))</formula>
    </cfRule>
    <cfRule type="containsText" dxfId="44" priority="460" operator="containsText" text="Alta">
      <formula>NOT(ISERROR(SEARCH("Alta",T12)))</formula>
    </cfRule>
    <cfRule type="containsText" dxfId="43" priority="456" operator="containsText" text="Muy baja">
      <formula>NOT(ISERROR(SEARCH("Muy baja",T12)))</formula>
    </cfRule>
    <cfRule type="containsText" dxfId="42" priority="457" operator="containsText" text="Baja">
      <formula>NOT(ISERROR(SEARCH("Baja",T12)))</formula>
    </cfRule>
    <cfRule type="containsText" dxfId="41" priority="459" operator="containsText" text="Muy alta">
      <formula>NOT(ISERROR(SEARCH("Muy alta",T12)))</formula>
    </cfRule>
  </conditionalFormatting>
  <conditionalFormatting sqref="T20:T53">
    <cfRule type="containsText" dxfId="40" priority="40" operator="containsText" text="Muy baja">
      <formula>NOT(ISERROR(SEARCH("Muy baja",T20)))</formula>
    </cfRule>
    <cfRule type="containsText" dxfId="39" priority="42" operator="containsText" text="Media">
      <formula>NOT(ISERROR(SEARCH("Media",T20)))</formula>
    </cfRule>
    <cfRule type="containsText" dxfId="38" priority="41" operator="containsText" text="Baja">
      <formula>NOT(ISERROR(SEARCH("Baja",T20)))</formula>
    </cfRule>
    <cfRule type="containsText" dxfId="37" priority="44" operator="containsText" text="Alta">
      <formula>NOT(ISERROR(SEARCH("Alta",T20)))</formula>
    </cfRule>
    <cfRule type="containsText" dxfId="36" priority="43" operator="containsText" text="Muy alta">
      <formula>NOT(ISERROR(SEARCH("Muy alta",T20)))</formula>
    </cfRule>
  </conditionalFormatting>
  <conditionalFormatting sqref="T27 G20:G27">
    <cfRule type="containsText" dxfId="35" priority="134" operator="containsText" text="Muy baja">
      <formula>NOT(ISERROR(SEARCH("Muy baja",G20)))</formula>
    </cfRule>
  </conditionalFormatting>
  <conditionalFormatting sqref="T50">
    <cfRule type="containsText" dxfId="34" priority="32" operator="containsText" text="Media">
      <formula>NOT(ISERROR(SEARCH("Media",T50)))</formula>
    </cfRule>
    <cfRule type="containsText" dxfId="33" priority="33" operator="containsText" text="Muy alta">
      <formula>NOT(ISERROR(SEARCH("Muy alta",T50)))</formula>
    </cfRule>
    <cfRule type="containsText" dxfId="32" priority="30" operator="containsText" text="Muy baja">
      <formula>NOT(ISERROR(SEARCH("Muy baja",T50)))</formula>
    </cfRule>
    <cfRule type="containsText" dxfId="31" priority="34" operator="containsText" text="Alta">
      <formula>NOT(ISERROR(SEARCH("Alta",T50)))</formula>
    </cfRule>
    <cfRule type="containsText" dxfId="30" priority="31" operator="containsText" text="Baja">
      <formula>NOT(ISERROR(SEARCH("Baja",T50)))</formula>
    </cfRule>
  </conditionalFormatting>
  <conditionalFormatting sqref="T54:T59">
    <cfRule type="containsText" dxfId="29" priority="22" operator="containsText" text="Media">
      <formula>NOT(ISERROR(SEARCH("Media",T54)))</formula>
    </cfRule>
    <cfRule type="containsText" dxfId="28" priority="24" operator="containsText" text="Alta">
      <formula>NOT(ISERROR(SEARCH("Alta",T54)))</formula>
    </cfRule>
    <cfRule type="containsText" dxfId="27" priority="23" operator="containsText" text="Muy alta">
      <formula>NOT(ISERROR(SEARCH("Muy alta",T54)))</formula>
    </cfRule>
    <cfRule type="containsText" dxfId="26" priority="21" operator="containsText" text="Baja">
      <formula>NOT(ISERROR(SEARCH("Baja",T54)))</formula>
    </cfRule>
    <cfRule type="containsText" dxfId="25" priority="20" operator="containsText" text="Muy baja">
      <formula>NOT(ISERROR(SEARCH("Muy baja",T54)))</formula>
    </cfRule>
  </conditionalFormatting>
  <conditionalFormatting sqref="V7:V27 I7:I27">
    <cfRule type="containsText" dxfId="24" priority="129" operator="containsText" text="Leve">
      <formula>NOT(ISERROR(SEARCH("Leve",I7)))</formula>
    </cfRule>
  </conditionalFormatting>
  <conditionalFormatting sqref="V12">
    <cfRule type="containsText" dxfId="23" priority="451" operator="containsText" text="Leve">
      <formula>NOT(ISERROR(SEARCH("Leve",V12)))</formula>
    </cfRule>
    <cfRule type="containsText" dxfId="22" priority="452" operator="containsText" text="Menor">
      <formula>NOT(ISERROR(SEARCH("Menor",V12)))</formula>
    </cfRule>
    <cfRule type="containsText" dxfId="21" priority="453" operator="containsText" text="Moderado">
      <formula>NOT(ISERROR(SEARCH("Moderado",V12)))</formula>
    </cfRule>
    <cfRule type="containsText" dxfId="20" priority="454" operator="containsText" text="Mayor">
      <formula>NOT(ISERROR(SEARCH("Mayor",V12)))</formula>
    </cfRule>
    <cfRule type="containsText" dxfId="19" priority="455" operator="containsText" text="Catastrófico">
      <formula>NOT(ISERROR(SEARCH("Catastrófico",V12)))</formula>
    </cfRule>
  </conditionalFormatting>
  <conditionalFormatting sqref="V27:V53">
    <cfRule type="containsText" dxfId="18" priority="36" operator="containsText" text="Menor">
      <formula>NOT(ISERROR(SEARCH("Menor",V27)))</formula>
    </cfRule>
    <cfRule type="containsText" dxfId="17" priority="37" operator="containsText" text="Moderado">
      <formula>NOT(ISERROR(SEARCH("Moderado",V27)))</formula>
    </cfRule>
    <cfRule type="containsText" dxfId="16" priority="39" operator="containsText" text="Catastrófico">
      <formula>NOT(ISERROR(SEARCH("Catastrófico",V27)))</formula>
    </cfRule>
    <cfRule type="containsText" dxfId="15" priority="35" operator="containsText" text="Leve">
      <formula>NOT(ISERROR(SEARCH("Leve",V27)))</formula>
    </cfRule>
    <cfRule type="containsText" dxfId="14" priority="38" operator="containsText" text="Mayor">
      <formula>NOT(ISERROR(SEARCH("Mayor",V27)))</formula>
    </cfRule>
  </conditionalFormatting>
  <conditionalFormatting sqref="V50">
    <cfRule type="containsText" dxfId="13" priority="26" operator="containsText" text="Menor">
      <formula>NOT(ISERROR(SEARCH("Menor",V50)))</formula>
    </cfRule>
    <cfRule type="containsText" dxfId="12" priority="25" operator="containsText" text="Leve">
      <formula>NOT(ISERROR(SEARCH("Leve",V50)))</formula>
    </cfRule>
    <cfRule type="containsText" dxfId="11" priority="29" operator="containsText" text="Catastrófico">
      <formula>NOT(ISERROR(SEARCH("Catastrófico",V50)))</formula>
    </cfRule>
    <cfRule type="containsText" dxfId="10" priority="28" operator="containsText" text="Mayor">
      <formula>NOT(ISERROR(SEARCH("Mayor",V50)))</formula>
    </cfRule>
    <cfRule type="containsText" dxfId="9" priority="27" operator="containsText" text="Moderado">
      <formula>NOT(ISERROR(SEARCH("Moderado",V50)))</formula>
    </cfRule>
  </conditionalFormatting>
  <conditionalFormatting sqref="V54:V59">
    <cfRule type="containsText" dxfId="8" priority="16" operator="containsText" text="Menor">
      <formula>NOT(ISERROR(SEARCH("Menor",V54)))</formula>
    </cfRule>
    <cfRule type="containsText" dxfId="7" priority="15" operator="containsText" text="Leve">
      <formula>NOT(ISERROR(SEARCH("Leve",V54)))</formula>
    </cfRule>
    <cfRule type="containsText" dxfId="6" priority="17" operator="containsText" text="Moderado">
      <formula>NOT(ISERROR(SEARCH("Moderado",V54)))</formula>
    </cfRule>
    <cfRule type="containsText" dxfId="5" priority="19" operator="containsText" text="Catastrófico">
      <formula>NOT(ISERROR(SEARCH("Catastrófico",V54)))</formula>
    </cfRule>
    <cfRule type="containsText" dxfId="4" priority="18" operator="containsText" text="Mayor">
      <formula>NOT(ISERROR(SEARCH("Mayor",V54)))</formula>
    </cfRule>
  </conditionalFormatting>
  <conditionalFormatting sqref="W12">
    <cfRule type="containsText" dxfId="3" priority="472" operator="containsText" text="MODERADA">
      <formula>NOT(ISERROR(SEARCH("MODERADA",W12)))</formula>
    </cfRule>
    <cfRule type="containsText" dxfId="2" priority="474" operator="containsText" text="EXTREMA">
      <formula>NOT(ISERROR(SEARCH("EXTREMA",W12)))</formula>
    </cfRule>
    <cfRule type="containsText" dxfId="1" priority="473" operator="containsText" text="ALTA">
      <formula>NOT(ISERROR(SEARCH("ALTA",W12)))</formula>
    </cfRule>
    <cfRule type="containsText" dxfId="0" priority="471" operator="containsText" text="BAJA">
      <formula>NOT(ISERROR(SEARCH("BAJA",W12)))</formula>
    </cfRule>
  </conditionalFormatting>
  <printOptions horizontalCentered="1"/>
  <pageMargins left="0.31496062992125984" right="0.31496062992125984" top="0.55118110236220474" bottom="0.55118110236220474" header="0.31496062992125984" footer="0.31496062992125984"/>
  <pageSetup scale="35" fitToHeight="0" orientation="landscape" horizontalDpi="4294967292" r:id="rId1"/>
  <headerFooter>
    <oddFooter>&amp;C&amp;12Este documento es propiedad de la Administración Central del Municipio de Jamundí. Prohibida su alteración o modificación por cualquier medio.&amp;R&amp;12Página &amp;P de &amp;N</oddFooter>
  </headerFooter>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CDF5E82-011F-F340-A568-67A01F55A12A}">
          <x14:formula1>
            <xm:f>Procesos!$A$2:$A$7</xm:f>
          </x14:formula1>
          <xm:sqref>B7:B8 B11:B19 B27:B43 B52:B53 B46:B50</xm:sqref>
        </x14:dataValidation>
        <x14:dataValidation type="list" allowBlank="1" showInputMessage="1" showErrorMessage="1" xr:uid="{DA9C554A-C4C1-6847-8256-80A4C63997E7}">
          <x14:formula1>
            <xm:f>Procesos!$E$3:$E$12</xm:f>
          </x14:formula1>
          <xm:sqref>E7:E8 E11:E59</xm:sqref>
        </x14:dataValidation>
        <x14:dataValidation type="list" allowBlank="1" showInputMessage="1" showErrorMessage="1" xr:uid="{73789A68-0440-A047-8A3E-486F76FFAF80}">
          <x14:formula1>
            <xm:f>Procesos!$G$3:$G$5</xm:f>
          </x14:formula1>
          <xm:sqref>L7:L43 L45:L59</xm:sqref>
        </x14:dataValidation>
        <x14:dataValidation type="list" allowBlank="1" showInputMessage="1" showErrorMessage="1" xr:uid="{3F15CD3B-3596-5248-AB59-1787824CD549}">
          <x14:formula1>
            <xm:f>Procesos!$I$3:$I$4</xm:f>
          </x14:formula1>
          <xm:sqref>M7:M43 M45:M59</xm:sqref>
        </x14:dataValidation>
        <x14:dataValidation type="list" allowBlank="1" showInputMessage="1" showErrorMessage="1" xr:uid="{70BF2F22-7679-CD4F-96EB-D424401B107F}">
          <x14:formula1>
            <xm:f>Procesos!$K$3:$K$4</xm:f>
          </x14:formula1>
          <xm:sqref>N7:N43 N45:N59</xm:sqref>
        </x14:dataValidation>
        <x14:dataValidation type="list" allowBlank="1" showInputMessage="1" showErrorMessage="1" xr:uid="{DF00750F-217F-4E44-843F-122E18A20937}">
          <x14:formula1>
            <xm:f>Procesos!$M$3:$M$4</xm:f>
          </x14:formula1>
          <xm:sqref>O7:O43 O45:O59</xm:sqref>
        </x14:dataValidation>
        <x14:dataValidation type="list" allowBlank="1" showInputMessage="1" showErrorMessage="1" xr:uid="{095AF1D1-2C7A-AA4D-A165-79999C5FE10E}">
          <x14:formula1>
            <xm:f>Procesos!$O$3:$O$4</xm:f>
          </x14:formula1>
          <xm:sqref>P7:P43 P45:P59</xm:sqref>
        </x14:dataValidation>
        <x14:dataValidation type="list" allowBlank="1" showInputMessage="1" showErrorMessage="1" xr:uid="{65BDA4B4-89F7-4E43-9A7E-DDE3C80488EE}">
          <x14:formula1>
            <xm:f>Procesos!$P$3:$P$6</xm:f>
          </x14:formula1>
          <xm:sqref>X7:X50 X52:X59</xm:sqref>
        </x14:dataValidation>
        <x14:dataValidation type="list" allowBlank="1" showInputMessage="1" showErrorMessage="1" xr:uid="{2373083D-A63D-F545-AF0E-EE4FE6DB05E3}">
          <x14:formula1>
            <xm:f>Procesos!$C$2:$C$35</xm:f>
          </x14:formula1>
          <xm:sqref>C7:C18 C20:C26 C28:C36 C38:C43 C52 C46:C50 C54:C58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155A6-0C49-8D48-8FA6-00277669A25E}">
  <sheetPr codeName="Hoja3"/>
  <dimension ref="A1:G81"/>
  <sheetViews>
    <sheetView showGridLines="0" workbookViewId="0">
      <selection activeCell="C41" sqref="C41:F41"/>
    </sheetView>
  </sheetViews>
  <sheetFormatPr baseColWidth="10" defaultColWidth="11.42578125" defaultRowHeight="15.75" x14ac:dyDescent="0.3"/>
  <cols>
    <col min="1" max="1" width="24.140625" style="1" customWidth="1"/>
    <col min="2" max="2" width="19.42578125" style="1" customWidth="1"/>
    <col min="3" max="3" width="25.42578125" style="1" customWidth="1"/>
    <col min="4" max="4" width="20.140625" style="1" customWidth="1"/>
    <col min="5" max="5" width="24.42578125" style="1" customWidth="1"/>
    <col min="6" max="6" width="25.140625" style="1" customWidth="1"/>
    <col min="7" max="7" width="23.28515625" style="1" customWidth="1"/>
    <col min="8" max="16384" width="11.42578125" style="1"/>
  </cols>
  <sheetData>
    <row r="1" spans="1:6" ht="16.5" thickTop="1" x14ac:dyDescent="0.3">
      <c r="A1" s="152" t="s">
        <v>39</v>
      </c>
      <c r="B1" s="153"/>
      <c r="C1" s="153"/>
      <c r="D1" s="153"/>
      <c r="E1" s="153"/>
      <c r="F1" s="154"/>
    </row>
    <row r="2" spans="1:6" ht="42.95" customHeight="1" x14ac:dyDescent="0.3">
      <c r="A2" s="12" t="s">
        <v>16</v>
      </c>
      <c r="B2" s="155" t="s">
        <v>20</v>
      </c>
      <c r="C2" s="155"/>
      <c r="D2" s="155"/>
      <c r="E2" s="155"/>
      <c r="F2" s="156"/>
    </row>
    <row r="3" spans="1:6" ht="31.5" customHeight="1" x14ac:dyDescent="0.3">
      <c r="A3" s="12" t="s">
        <v>17</v>
      </c>
      <c r="B3" s="155" t="s">
        <v>21</v>
      </c>
      <c r="C3" s="155"/>
      <c r="D3" s="155"/>
      <c r="E3" s="155"/>
      <c r="F3" s="156"/>
    </row>
    <row r="4" spans="1:6" ht="32.1" customHeight="1" x14ac:dyDescent="0.3">
      <c r="A4" s="12" t="s">
        <v>18</v>
      </c>
      <c r="B4" s="155" t="s">
        <v>92</v>
      </c>
      <c r="C4" s="155"/>
      <c r="D4" s="155"/>
      <c r="E4" s="155"/>
      <c r="F4" s="156"/>
    </row>
    <row r="5" spans="1:6" ht="28.5" customHeight="1" x14ac:dyDescent="0.3">
      <c r="A5" s="12" t="s">
        <v>19</v>
      </c>
      <c r="B5" s="155" t="s">
        <v>93</v>
      </c>
      <c r="C5" s="155"/>
      <c r="D5" s="155"/>
      <c r="E5" s="155"/>
      <c r="F5" s="156"/>
    </row>
    <row r="6" spans="1:6" ht="28.5" customHeight="1" thickBot="1" x14ac:dyDescent="0.35">
      <c r="A6" s="13" t="s">
        <v>22</v>
      </c>
      <c r="B6" s="157" t="s">
        <v>23</v>
      </c>
      <c r="C6" s="157"/>
      <c r="D6" s="157"/>
      <c r="E6" s="157"/>
      <c r="F6" s="158"/>
    </row>
    <row r="7" spans="1:6" ht="6.6" customHeight="1" thickTop="1" thickBot="1" x14ac:dyDescent="0.35"/>
    <row r="8" spans="1:6" ht="16.5" thickTop="1" x14ac:dyDescent="0.3">
      <c r="A8" s="152" t="s">
        <v>102</v>
      </c>
      <c r="B8" s="153"/>
      <c r="C8" s="153"/>
      <c r="D8" s="153"/>
      <c r="E8" s="153"/>
      <c r="F8" s="154"/>
    </row>
    <row r="9" spans="1:6" ht="38.450000000000003" customHeight="1" x14ac:dyDescent="0.3">
      <c r="A9" s="12" t="s">
        <v>24</v>
      </c>
      <c r="B9" s="155" t="s">
        <v>25</v>
      </c>
      <c r="C9" s="155"/>
      <c r="D9" s="155"/>
      <c r="E9" s="155"/>
      <c r="F9" s="156"/>
    </row>
    <row r="10" spans="1:6" ht="31.5" customHeight="1" x14ac:dyDescent="0.3">
      <c r="A10" s="12" t="s">
        <v>26</v>
      </c>
      <c r="B10" s="155" t="s">
        <v>27</v>
      </c>
      <c r="C10" s="155"/>
      <c r="D10" s="155"/>
      <c r="E10" s="155"/>
      <c r="F10" s="156"/>
    </row>
    <row r="11" spans="1:6" ht="44.45" customHeight="1" x14ac:dyDescent="0.3">
      <c r="A11" s="12" t="s">
        <v>28</v>
      </c>
      <c r="B11" s="155" t="s">
        <v>29</v>
      </c>
      <c r="C11" s="155"/>
      <c r="D11" s="155"/>
      <c r="E11" s="155"/>
      <c r="F11" s="156"/>
    </row>
    <row r="12" spans="1:6" ht="28.5" customHeight="1" x14ac:dyDescent="0.3">
      <c r="A12" s="12" t="s">
        <v>30</v>
      </c>
      <c r="B12" s="155" t="s">
        <v>31</v>
      </c>
      <c r="C12" s="155"/>
      <c r="D12" s="155"/>
      <c r="E12" s="155"/>
      <c r="F12" s="156"/>
    </row>
    <row r="13" spans="1:6" ht="33" customHeight="1" x14ac:dyDescent="0.3">
      <c r="A13" s="12" t="s">
        <v>32</v>
      </c>
      <c r="B13" s="155" t="s">
        <v>33</v>
      </c>
      <c r="C13" s="155"/>
      <c r="D13" s="155"/>
      <c r="E13" s="155"/>
      <c r="F13" s="156"/>
    </row>
    <row r="14" spans="1:6" ht="29.1" customHeight="1" x14ac:dyDescent="0.3">
      <c r="A14" s="12" t="s">
        <v>34</v>
      </c>
      <c r="B14" s="155" t="s">
        <v>35</v>
      </c>
      <c r="C14" s="155"/>
      <c r="D14" s="155"/>
      <c r="E14" s="155"/>
      <c r="F14" s="156"/>
    </row>
    <row r="15" spans="1:6" ht="30.6" customHeight="1" thickBot="1" x14ac:dyDescent="0.35">
      <c r="A15" s="13" t="s">
        <v>36</v>
      </c>
      <c r="B15" s="157" t="s">
        <v>37</v>
      </c>
      <c r="C15" s="157"/>
      <c r="D15" s="157"/>
      <c r="E15" s="157"/>
      <c r="F15" s="158"/>
    </row>
    <row r="16" spans="1:6" ht="6.6" customHeight="1" thickTop="1" thickBot="1" x14ac:dyDescent="0.35"/>
    <row r="17" spans="1:6" ht="15.6" customHeight="1" thickTop="1" x14ac:dyDescent="0.3">
      <c r="A17" s="152" t="s">
        <v>38</v>
      </c>
      <c r="B17" s="153"/>
      <c r="C17" s="153"/>
      <c r="D17" s="153"/>
      <c r="E17" s="153"/>
      <c r="F17" s="154"/>
    </row>
    <row r="18" spans="1:6" x14ac:dyDescent="0.3">
      <c r="A18" s="16"/>
      <c r="B18" s="17"/>
      <c r="C18" s="17"/>
      <c r="D18" s="17"/>
      <c r="E18" s="17"/>
      <c r="F18" s="18"/>
    </row>
    <row r="19" spans="1:6" x14ac:dyDescent="0.3">
      <c r="A19" s="22"/>
      <c r="F19" s="23"/>
    </row>
    <row r="20" spans="1:6" x14ac:dyDescent="0.3">
      <c r="A20" s="22"/>
      <c r="F20" s="23"/>
    </row>
    <row r="21" spans="1:6" x14ac:dyDescent="0.3">
      <c r="A21" s="22"/>
      <c r="F21" s="23"/>
    </row>
    <row r="22" spans="1:6" x14ac:dyDescent="0.3">
      <c r="A22" s="22"/>
      <c r="F22" s="23"/>
    </row>
    <row r="23" spans="1:6" x14ac:dyDescent="0.3">
      <c r="A23" s="22"/>
      <c r="F23" s="23"/>
    </row>
    <row r="24" spans="1:6" x14ac:dyDescent="0.3">
      <c r="A24" s="22"/>
      <c r="F24" s="23"/>
    </row>
    <row r="25" spans="1:6" x14ac:dyDescent="0.3">
      <c r="A25" s="22"/>
      <c r="F25" s="23"/>
    </row>
    <row r="26" spans="1:6" x14ac:dyDescent="0.3">
      <c r="A26" s="22"/>
      <c r="F26" s="23"/>
    </row>
    <row r="27" spans="1:6" x14ac:dyDescent="0.3">
      <c r="A27" s="22"/>
      <c r="F27" s="23"/>
    </row>
    <row r="28" spans="1:6" x14ac:dyDescent="0.3">
      <c r="A28" s="22"/>
      <c r="F28" s="23"/>
    </row>
    <row r="29" spans="1:6" x14ac:dyDescent="0.3">
      <c r="A29" s="22"/>
      <c r="F29" s="23"/>
    </row>
    <row r="30" spans="1:6" x14ac:dyDescent="0.3">
      <c r="A30" s="22"/>
      <c r="F30" s="23"/>
    </row>
    <row r="31" spans="1:6" x14ac:dyDescent="0.3">
      <c r="A31" s="22"/>
      <c r="F31" s="23"/>
    </row>
    <row r="32" spans="1:6" x14ac:dyDescent="0.3">
      <c r="A32" s="22"/>
      <c r="F32" s="23"/>
    </row>
    <row r="33" spans="1:6" x14ac:dyDescent="0.3">
      <c r="A33" s="22"/>
      <c r="F33" s="23"/>
    </row>
    <row r="34" spans="1:6" ht="16.5" thickBot="1" x14ac:dyDescent="0.35">
      <c r="A34" s="19"/>
      <c r="B34" s="20"/>
      <c r="C34" s="20"/>
      <c r="D34" s="20"/>
      <c r="E34" s="20"/>
      <c r="F34" s="21"/>
    </row>
    <row r="35" spans="1:6" ht="17.25" thickTop="1" thickBot="1" x14ac:dyDescent="0.35"/>
    <row r="36" spans="1:6" ht="16.5" thickTop="1" x14ac:dyDescent="0.3">
      <c r="A36" s="152" t="s">
        <v>1</v>
      </c>
      <c r="B36" s="153"/>
      <c r="C36" s="153"/>
      <c r="D36" s="153"/>
      <c r="E36" s="153"/>
      <c r="F36" s="154"/>
    </row>
    <row r="37" spans="1:6" x14ac:dyDescent="0.3">
      <c r="A37" s="14" t="s">
        <v>96</v>
      </c>
      <c r="B37" s="15" t="s">
        <v>4</v>
      </c>
      <c r="C37" s="162" t="s">
        <v>2</v>
      </c>
      <c r="D37" s="163"/>
      <c r="E37" s="163"/>
      <c r="F37" s="164"/>
    </row>
    <row r="38" spans="1:6" ht="15" customHeight="1" x14ac:dyDescent="0.3">
      <c r="A38" s="24">
        <v>0.2</v>
      </c>
      <c r="B38" s="7" t="s">
        <v>40</v>
      </c>
      <c r="C38" s="149" t="s">
        <v>43</v>
      </c>
      <c r="D38" s="150"/>
      <c r="E38" s="150"/>
      <c r="F38" s="151"/>
    </row>
    <row r="39" spans="1:6" ht="15" customHeight="1" x14ac:dyDescent="0.3">
      <c r="A39" s="24">
        <v>0.4</v>
      </c>
      <c r="B39" s="64" t="s">
        <v>41</v>
      </c>
      <c r="C39" s="149" t="s">
        <v>42</v>
      </c>
      <c r="D39" s="150"/>
      <c r="E39" s="150"/>
      <c r="F39" s="151"/>
    </row>
    <row r="40" spans="1:6" x14ac:dyDescent="0.3">
      <c r="A40" s="24">
        <v>0.6</v>
      </c>
      <c r="B40" s="8" t="s">
        <v>44</v>
      </c>
      <c r="C40" s="149" t="s">
        <v>45</v>
      </c>
      <c r="D40" s="150"/>
      <c r="E40" s="150"/>
      <c r="F40" s="151"/>
    </row>
    <row r="41" spans="1:6" x14ac:dyDescent="0.3">
      <c r="A41" s="24">
        <v>0.8</v>
      </c>
      <c r="B41" s="65" t="s">
        <v>46</v>
      </c>
      <c r="C41" s="149" t="s">
        <v>47</v>
      </c>
      <c r="D41" s="150"/>
      <c r="E41" s="150"/>
      <c r="F41" s="151"/>
    </row>
    <row r="42" spans="1:6" ht="16.5" thickBot="1" x14ac:dyDescent="0.35">
      <c r="A42" s="25">
        <v>1</v>
      </c>
      <c r="B42" s="66" t="s">
        <v>48</v>
      </c>
      <c r="C42" s="168" t="s">
        <v>49</v>
      </c>
      <c r="D42" s="169"/>
      <c r="E42" s="169"/>
      <c r="F42" s="170"/>
    </row>
    <row r="43" spans="1:6" ht="16.5" customHeight="1" thickTop="1" thickBot="1" x14ac:dyDescent="0.35">
      <c r="B43" s="2"/>
      <c r="C43" s="2"/>
      <c r="D43" s="2"/>
      <c r="E43" s="2"/>
    </row>
    <row r="44" spans="1:6" ht="16.5" thickTop="1" x14ac:dyDescent="0.3">
      <c r="A44" s="152" t="s">
        <v>0</v>
      </c>
      <c r="B44" s="153"/>
      <c r="C44" s="153"/>
      <c r="D44" s="153"/>
      <c r="E44" s="153"/>
      <c r="F44" s="154"/>
    </row>
    <row r="45" spans="1:6" x14ac:dyDescent="0.3">
      <c r="A45" s="14" t="s">
        <v>96</v>
      </c>
      <c r="B45" s="15" t="s">
        <v>4</v>
      </c>
      <c r="C45" s="162" t="s">
        <v>51</v>
      </c>
      <c r="D45" s="179"/>
      <c r="E45" s="162" t="s">
        <v>52</v>
      </c>
      <c r="F45" s="164"/>
    </row>
    <row r="46" spans="1:6" ht="27" customHeight="1" x14ac:dyDescent="0.3">
      <c r="A46" s="24">
        <v>0.2</v>
      </c>
      <c r="B46" s="7" t="s">
        <v>50</v>
      </c>
      <c r="C46" s="149" t="s">
        <v>53</v>
      </c>
      <c r="D46" s="180"/>
      <c r="E46" s="149" t="s">
        <v>54</v>
      </c>
      <c r="F46" s="151"/>
    </row>
    <row r="47" spans="1:6" ht="63" customHeight="1" x14ac:dyDescent="0.3">
      <c r="A47" s="24">
        <v>0.4</v>
      </c>
      <c r="B47" s="64" t="s">
        <v>9</v>
      </c>
      <c r="C47" s="149" t="s">
        <v>55</v>
      </c>
      <c r="D47" s="180"/>
      <c r="E47" s="149" t="s">
        <v>56</v>
      </c>
      <c r="F47" s="151"/>
    </row>
    <row r="48" spans="1:6" ht="43.5" customHeight="1" x14ac:dyDescent="0.3">
      <c r="A48" s="24">
        <v>0.6</v>
      </c>
      <c r="B48" s="8" t="s">
        <v>5</v>
      </c>
      <c r="C48" s="149" t="s">
        <v>57</v>
      </c>
      <c r="D48" s="180"/>
      <c r="E48" s="149" t="s">
        <v>58</v>
      </c>
      <c r="F48" s="151"/>
    </row>
    <row r="49" spans="1:6" ht="42.6" customHeight="1" x14ac:dyDescent="0.3">
      <c r="A49" s="24">
        <v>0.8</v>
      </c>
      <c r="B49" s="65" t="s">
        <v>6</v>
      </c>
      <c r="C49" s="149" t="s">
        <v>59</v>
      </c>
      <c r="D49" s="180"/>
      <c r="E49" s="149" t="s">
        <v>120</v>
      </c>
      <c r="F49" s="151"/>
    </row>
    <row r="50" spans="1:6" ht="45" customHeight="1" thickBot="1" x14ac:dyDescent="0.35">
      <c r="A50" s="25">
        <v>1</v>
      </c>
      <c r="B50" s="66" t="s">
        <v>7</v>
      </c>
      <c r="C50" s="168" t="s">
        <v>61</v>
      </c>
      <c r="D50" s="181"/>
      <c r="E50" s="168" t="s">
        <v>60</v>
      </c>
      <c r="F50" s="170"/>
    </row>
    <row r="51" spans="1:6" ht="16.5" customHeight="1" thickTop="1" thickBot="1" x14ac:dyDescent="0.35">
      <c r="A51" s="26"/>
      <c r="B51" s="27"/>
      <c r="C51" s="27"/>
      <c r="D51" s="27"/>
      <c r="E51" s="27"/>
      <c r="F51" s="28"/>
    </row>
    <row r="52" spans="1:6" ht="17.25" thickTop="1" thickBot="1" x14ac:dyDescent="0.35">
      <c r="A52" s="176" t="s">
        <v>8</v>
      </c>
      <c r="B52" s="177"/>
      <c r="C52" s="177"/>
      <c r="D52" s="177"/>
      <c r="E52" s="177"/>
      <c r="F52" s="178"/>
    </row>
    <row r="53" spans="1:6" ht="16.5" thickTop="1" x14ac:dyDescent="0.3">
      <c r="A53" s="174" t="s">
        <v>1</v>
      </c>
      <c r="B53" s="171" t="s">
        <v>0</v>
      </c>
      <c r="C53" s="172"/>
      <c r="D53" s="172"/>
      <c r="E53" s="172"/>
      <c r="F53" s="173"/>
    </row>
    <row r="54" spans="1:6" x14ac:dyDescent="0.3">
      <c r="A54" s="175"/>
      <c r="B54" s="3" t="s">
        <v>67</v>
      </c>
      <c r="C54" s="3" t="s">
        <v>68</v>
      </c>
      <c r="D54" s="3" t="s">
        <v>69</v>
      </c>
      <c r="E54" s="3" t="s">
        <v>70</v>
      </c>
      <c r="F54" s="4" t="s">
        <v>71</v>
      </c>
    </row>
    <row r="55" spans="1:6" ht="15.75" customHeight="1" x14ac:dyDescent="0.3">
      <c r="A55" s="5" t="s">
        <v>66</v>
      </c>
      <c r="B55" s="9" t="s">
        <v>46</v>
      </c>
      <c r="C55" s="9" t="s">
        <v>46</v>
      </c>
      <c r="D55" s="9" t="s">
        <v>46</v>
      </c>
      <c r="E55" s="9" t="s">
        <v>46</v>
      </c>
      <c r="F55" s="10" t="s">
        <v>73</v>
      </c>
    </row>
    <row r="56" spans="1:6" ht="15.75" customHeight="1" x14ac:dyDescent="0.3">
      <c r="A56" s="5" t="s">
        <v>65</v>
      </c>
      <c r="B56" s="8" t="s">
        <v>72</v>
      </c>
      <c r="C56" s="8" t="s">
        <v>72</v>
      </c>
      <c r="D56" s="9" t="s">
        <v>46</v>
      </c>
      <c r="E56" s="9" t="s">
        <v>46</v>
      </c>
      <c r="F56" s="10" t="s">
        <v>73</v>
      </c>
    </row>
    <row r="57" spans="1:6" ht="15.75" customHeight="1" x14ac:dyDescent="0.3">
      <c r="A57" s="5" t="s">
        <v>64</v>
      </c>
      <c r="B57" s="8" t="s">
        <v>72</v>
      </c>
      <c r="C57" s="8" t="s">
        <v>72</v>
      </c>
      <c r="D57" s="8" t="s">
        <v>72</v>
      </c>
      <c r="E57" s="9" t="s">
        <v>46</v>
      </c>
      <c r="F57" s="10" t="s">
        <v>73</v>
      </c>
    </row>
    <row r="58" spans="1:6" ht="15.75" customHeight="1" x14ac:dyDescent="0.3">
      <c r="A58" s="5" t="s">
        <v>63</v>
      </c>
      <c r="B58" s="7" t="s">
        <v>41</v>
      </c>
      <c r="C58" s="8" t="s">
        <v>72</v>
      </c>
      <c r="D58" s="8" t="s">
        <v>72</v>
      </c>
      <c r="E58" s="9" t="s">
        <v>46</v>
      </c>
      <c r="F58" s="10" t="s">
        <v>73</v>
      </c>
    </row>
    <row r="59" spans="1:6" ht="15.75" customHeight="1" thickBot="1" x14ac:dyDescent="0.35">
      <c r="A59" s="6" t="s">
        <v>62</v>
      </c>
      <c r="B59" s="11" t="s">
        <v>41</v>
      </c>
      <c r="C59" s="11" t="s">
        <v>41</v>
      </c>
      <c r="D59" s="40" t="s">
        <v>72</v>
      </c>
      <c r="E59" s="41" t="s">
        <v>46</v>
      </c>
      <c r="F59" s="42" t="s">
        <v>73</v>
      </c>
    </row>
    <row r="60" spans="1:6" ht="15.75" customHeight="1" thickTop="1" thickBot="1" x14ac:dyDescent="0.35">
      <c r="A60" s="38"/>
      <c r="B60" s="2"/>
      <c r="C60" s="2"/>
      <c r="D60" s="2"/>
      <c r="E60" s="39"/>
      <c r="F60" s="39"/>
    </row>
    <row r="61" spans="1:6" ht="15.75" customHeight="1" thickTop="1" x14ac:dyDescent="0.3">
      <c r="A61" s="29" t="s">
        <v>75</v>
      </c>
      <c r="B61" s="166" t="s">
        <v>2</v>
      </c>
      <c r="C61" s="166"/>
      <c r="D61" s="166"/>
      <c r="E61" s="166"/>
      <c r="F61" s="167"/>
    </row>
    <row r="62" spans="1:6" ht="31.5" customHeight="1" x14ac:dyDescent="0.3">
      <c r="A62" s="43" t="s">
        <v>76</v>
      </c>
      <c r="B62" s="155" t="s">
        <v>79</v>
      </c>
      <c r="C62" s="155"/>
      <c r="D62" s="155"/>
      <c r="E62" s="155"/>
      <c r="F62" s="156"/>
    </row>
    <row r="63" spans="1:6" ht="30.95" customHeight="1" x14ac:dyDescent="0.3">
      <c r="A63" s="43" t="s">
        <v>77</v>
      </c>
      <c r="B63" s="155" t="s">
        <v>80</v>
      </c>
      <c r="C63" s="155"/>
      <c r="D63" s="155"/>
      <c r="E63" s="155"/>
      <c r="F63" s="156"/>
    </row>
    <row r="64" spans="1:6" ht="32.450000000000003" customHeight="1" thickBot="1" x14ac:dyDescent="0.35">
      <c r="A64" s="44" t="s">
        <v>78</v>
      </c>
      <c r="B64" s="157" t="s">
        <v>81</v>
      </c>
      <c r="C64" s="157"/>
      <c r="D64" s="157"/>
      <c r="E64" s="157"/>
      <c r="F64" s="158"/>
    </row>
    <row r="65" spans="1:7" ht="15.75" customHeight="1" thickTop="1" thickBot="1" x14ac:dyDescent="0.35">
      <c r="A65" s="38"/>
      <c r="B65" s="2"/>
      <c r="C65" s="2"/>
      <c r="D65" s="2"/>
      <c r="E65" s="39"/>
      <c r="F65" s="39"/>
    </row>
    <row r="66" spans="1:7" ht="16.5" customHeight="1" thickTop="1" x14ac:dyDescent="0.3">
      <c r="A66" s="165" t="s">
        <v>107</v>
      </c>
      <c r="B66" s="166"/>
      <c r="C66" s="166"/>
      <c r="D66" s="166"/>
      <c r="E66" s="166"/>
      <c r="F66" s="167"/>
    </row>
    <row r="67" spans="1:7" ht="15.75" customHeight="1" x14ac:dyDescent="0.3">
      <c r="A67" s="185" t="s">
        <v>87</v>
      </c>
      <c r="B67" s="163"/>
      <c r="C67" s="163"/>
      <c r="D67" s="163"/>
      <c r="E67" s="179"/>
      <c r="F67" s="69" t="s">
        <v>88</v>
      </c>
    </row>
    <row r="68" spans="1:7" x14ac:dyDescent="0.3">
      <c r="A68" s="45" t="s">
        <v>82</v>
      </c>
      <c r="B68" s="182" t="s">
        <v>94</v>
      </c>
      <c r="C68" s="183"/>
      <c r="D68" s="183"/>
      <c r="E68" s="184"/>
      <c r="F68" s="70"/>
    </row>
    <row r="69" spans="1:7" ht="15" customHeight="1" x14ac:dyDescent="0.3">
      <c r="A69" s="45" t="s">
        <v>83</v>
      </c>
      <c r="B69" s="182" t="s">
        <v>95</v>
      </c>
      <c r="C69" s="183"/>
      <c r="D69" s="183"/>
      <c r="E69" s="184"/>
      <c r="F69" s="70"/>
    </row>
    <row r="70" spans="1:7" ht="15.75" customHeight="1" x14ac:dyDescent="0.3">
      <c r="A70" s="45" t="s">
        <v>84</v>
      </c>
      <c r="B70" s="182" t="s">
        <v>89</v>
      </c>
      <c r="C70" s="183"/>
      <c r="D70" s="183"/>
      <c r="E70" s="184"/>
      <c r="F70" s="71"/>
    </row>
    <row r="71" spans="1:7" ht="15" customHeight="1" x14ac:dyDescent="0.3">
      <c r="A71" s="45" t="s">
        <v>85</v>
      </c>
      <c r="B71" s="182" t="s">
        <v>90</v>
      </c>
      <c r="C71" s="183"/>
      <c r="D71" s="183"/>
      <c r="E71" s="184"/>
      <c r="F71" s="71"/>
    </row>
    <row r="72" spans="1:7" ht="15" customHeight="1" x14ac:dyDescent="0.3">
      <c r="A72" s="45" t="s">
        <v>86</v>
      </c>
      <c r="B72" s="182" t="s">
        <v>91</v>
      </c>
      <c r="C72" s="183"/>
      <c r="D72" s="183"/>
      <c r="E72" s="184"/>
      <c r="F72" s="71"/>
    </row>
    <row r="73" spans="1:7" ht="15.6" customHeight="1" thickBot="1" x14ac:dyDescent="0.35">
      <c r="A73" s="186" t="s">
        <v>105</v>
      </c>
      <c r="B73" s="187"/>
      <c r="C73" s="187"/>
      <c r="D73" s="187"/>
      <c r="E73" s="188"/>
      <c r="F73" s="72">
        <f>SUM(F68:F72)</f>
        <v>0</v>
      </c>
    </row>
    <row r="74" spans="1:7" ht="16.5" customHeight="1" thickTop="1" thickBot="1" x14ac:dyDescent="0.35"/>
    <row r="75" spans="1:7" ht="44.1" customHeight="1" thickTop="1" x14ac:dyDescent="0.3">
      <c r="A75" s="54" t="s">
        <v>104</v>
      </c>
      <c r="B75" s="55" t="s">
        <v>108</v>
      </c>
      <c r="C75" s="55" t="s">
        <v>109</v>
      </c>
      <c r="D75" s="55" t="s">
        <v>110</v>
      </c>
      <c r="E75" s="55" t="s">
        <v>111</v>
      </c>
      <c r="F75" s="55" t="s">
        <v>112</v>
      </c>
      <c r="G75" s="56" t="s">
        <v>113</v>
      </c>
    </row>
    <row r="76" spans="1:7" ht="16.5" customHeight="1" x14ac:dyDescent="0.3">
      <c r="A76" s="60">
        <v>0.2</v>
      </c>
      <c r="B76" s="61">
        <v>0.4</v>
      </c>
      <c r="C76" s="50">
        <f>IF(B76&lt;&gt;"",A76-(A76*B76),"")</f>
        <v>0.12</v>
      </c>
      <c r="D76" s="61">
        <v>0.3</v>
      </c>
      <c r="E76" s="50">
        <f>IF(D76&lt;&gt;"",C76-(C76*D76),"")</f>
        <v>8.3999999999999991E-2</v>
      </c>
      <c r="F76" s="61"/>
      <c r="G76" s="51" t="str">
        <f>IF(F76&lt;&gt;"",E76-(E76*F76),"")</f>
        <v/>
      </c>
    </row>
    <row r="77" spans="1:7" ht="30" customHeight="1" x14ac:dyDescent="0.3">
      <c r="A77" s="57" t="s">
        <v>106</v>
      </c>
      <c r="B77" s="58" t="s">
        <v>114</v>
      </c>
      <c r="C77" s="58" t="s">
        <v>115</v>
      </c>
      <c r="D77" s="58" t="s">
        <v>116</v>
      </c>
      <c r="E77" s="58" t="s">
        <v>117</v>
      </c>
      <c r="F77" s="58" t="s">
        <v>118</v>
      </c>
      <c r="G77" s="59" t="s">
        <v>119</v>
      </c>
    </row>
    <row r="78" spans="1:7" ht="16.5" customHeight="1" thickBot="1" x14ac:dyDescent="0.35">
      <c r="A78" s="62">
        <v>0.6</v>
      </c>
      <c r="B78" s="63">
        <v>0.25</v>
      </c>
      <c r="C78" s="52">
        <f>IF(B78&lt;&gt;"",A78-(A78*B78),"")</f>
        <v>0.44999999999999996</v>
      </c>
      <c r="D78" s="63">
        <v>0.25</v>
      </c>
      <c r="E78" s="52">
        <f>IF(D78&lt;&gt;"",C78-(C78*D78),"")</f>
        <v>0.33749999999999997</v>
      </c>
      <c r="F78" s="63"/>
      <c r="G78" s="53" t="str">
        <f>IF(F78&lt;&gt;"",E78-(E78*F78),"")</f>
        <v/>
      </c>
    </row>
    <row r="79" spans="1:7" ht="17.25" thickTop="1" thickBot="1" x14ac:dyDescent="0.35"/>
    <row r="80" spans="1:7" ht="141.94999999999999" customHeight="1" thickTop="1" thickBot="1" x14ac:dyDescent="0.35">
      <c r="A80" s="159" t="s">
        <v>103</v>
      </c>
      <c r="B80" s="160"/>
      <c r="C80" s="160"/>
      <c r="D80" s="160"/>
      <c r="E80" s="160"/>
      <c r="F80" s="161"/>
    </row>
    <row r="81" ht="16.5" thickTop="1" x14ac:dyDescent="0.3"/>
  </sheetData>
  <sheetProtection password="EE65" sheet="1" objects="1" scenarios="1"/>
  <protectedRanges>
    <protectedRange sqref="F68:F72 A76:B76 D76 F76 A78:B78 D78 F78" name="Rango1"/>
  </protectedRanges>
  <mergeCells count="51">
    <mergeCell ref="B69:E69"/>
    <mergeCell ref="B70:E70"/>
    <mergeCell ref="B71:E71"/>
    <mergeCell ref="B72:E72"/>
    <mergeCell ref="A73:E73"/>
    <mergeCell ref="B68:E68"/>
    <mergeCell ref="B62:F62"/>
    <mergeCell ref="B61:F61"/>
    <mergeCell ref="B63:F63"/>
    <mergeCell ref="A8:F8"/>
    <mergeCell ref="B9:F9"/>
    <mergeCell ref="B10:F10"/>
    <mergeCell ref="B11:F11"/>
    <mergeCell ref="B12:F12"/>
    <mergeCell ref="C47:D47"/>
    <mergeCell ref="A67:E67"/>
    <mergeCell ref="B15:F15"/>
    <mergeCell ref="B13:F13"/>
    <mergeCell ref="B14:F14"/>
    <mergeCell ref="A17:F17"/>
    <mergeCell ref="C48:D48"/>
    <mergeCell ref="C50:D50"/>
    <mergeCell ref="E46:F46"/>
    <mergeCell ref="B64:F64"/>
    <mergeCell ref="E48:F48"/>
    <mergeCell ref="E49:F49"/>
    <mergeCell ref="E50:F50"/>
    <mergeCell ref="E47:F47"/>
    <mergeCell ref="A80:F80"/>
    <mergeCell ref="A36:F36"/>
    <mergeCell ref="A44:F44"/>
    <mergeCell ref="C38:F38"/>
    <mergeCell ref="C37:F37"/>
    <mergeCell ref="A66:F66"/>
    <mergeCell ref="C40:F40"/>
    <mergeCell ref="C41:F41"/>
    <mergeCell ref="C42:F42"/>
    <mergeCell ref="B53:F53"/>
    <mergeCell ref="A53:A54"/>
    <mergeCell ref="A52:F52"/>
    <mergeCell ref="C45:D45"/>
    <mergeCell ref="E45:F45"/>
    <mergeCell ref="C46:D46"/>
    <mergeCell ref="C49:D49"/>
    <mergeCell ref="C39:F39"/>
    <mergeCell ref="A1:F1"/>
    <mergeCell ref="B2:F2"/>
    <mergeCell ref="B3:F3"/>
    <mergeCell ref="B4:F4"/>
    <mergeCell ref="B5:F5"/>
    <mergeCell ref="B6:F6"/>
  </mergeCells>
  <dataValidations count="5">
    <dataValidation type="list" allowBlank="1" showInputMessage="1" showErrorMessage="1" sqref="F68" xr:uid="{AB3D2FB9-70C6-F04A-9EA5-9F19C5BC74EC}">
      <formula1>"25%,15%,10%"</formula1>
    </dataValidation>
    <dataValidation type="list" allowBlank="1" showInputMessage="1" showErrorMessage="1" sqref="F69" xr:uid="{33123FCA-B5CD-4B47-BA29-93DCD6EB11AD}">
      <formula1>"25%,15%"</formula1>
    </dataValidation>
    <dataValidation type="list" allowBlank="1" showInputMessage="1" showErrorMessage="1" sqref="F70" xr:uid="{0BA140BA-217A-3142-95E7-BFBF2ABCA13F}">
      <formula1>"Documentado, Sin documentar"</formula1>
    </dataValidation>
    <dataValidation type="list" allowBlank="1" showInputMessage="1" showErrorMessage="1" sqref="F71" xr:uid="{2C907146-C145-7742-BAF5-AF1B03A01D8E}">
      <formula1>"Continua, Aleatoria"</formula1>
    </dataValidation>
    <dataValidation type="list" allowBlank="1" showInputMessage="1" showErrorMessage="1" sqref="F72" xr:uid="{D6E2BC98-80B7-414C-B7F6-E429949E8E9D}">
      <formula1>"Tiene registro, No tiene registro"</formula1>
    </dataValidation>
  </dataValidations>
  <pageMargins left="0.7" right="0.7" top="0.75" bottom="0.75" header="0.3" footer="0.3"/>
  <pageSetup scale="70" orientation="landscape" horizont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F9F2A-ECFF-4149-A30F-60C91A10734C}">
  <sheetPr codeName="Hoja4"/>
  <dimension ref="A1:D26"/>
  <sheetViews>
    <sheetView workbookViewId="0">
      <selection activeCell="A2" sqref="A2"/>
    </sheetView>
  </sheetViews>
  <sheetFormatPr baseColWidth="10" defaultColWidth="10.85546875" defaultRowHeight="14.25" x14ac:dyDescent="0.25"/>
  <cols>
    <col min="1" max="1" width="19" style="33" customWidth="1"/>
    <col min="2" max="2" width="21.42578125" style="33" customWidth="1"/>
    <col min="3" max="3" width="31.42578125" style="33" customWidth="1"/>
    <col min="4" max="4" width="13.42578125" style="33" customWidth="1"/>
    <col min="5" max="16384" width="10.85546875" style="33"/>
  </cols>
  <sheetData>
    <row r="1" spans="1:4" ht="15" x14ac:dyDescent="0.25">
      <c r="A1" s="31" t="s">
        <v>13</v>
      </c>
      <c r="B1" s="31" t="s">
        <v>14</v>
      </c>
      <c r="C1" s="31" t="s">
        <v>74</v>
      </c>
      <c r="D1" s="31" t="s">
        <v>11</v>
      </c>
    </row>
    <row r="2" spans="1:4" x14ac:dyDescent="0.25">
      <c r="A2" s="32" t="s">
        <v>48</v>
      </c>
      <c r="B2" s="30" t="s">
        <v>50</v>
      </c>
      <c r="C2" s="30" t="str">
        <f>CONCATENATE(A2,B2)</f>
        <v>Muy altaLeve</v>
      </c>
      <c r="D2" s="34" t="s">
        <v>46</v>
      </c>
    </row>
    <row r="3" spans="1:4" x14ac:dyDescent="0.25">
      <c r="A3" s="32" t="s">
        <v>48</v>
      </c>
      <c r="B3" s="30" t="s">
        <v>9</v>
      </c>
      <c r="C3" s="30" t="str">
        <f t="shared" ref="C3:C26" si="0">CONCATENATE(A3,B3)</f>
        <v>Muy altaMenor</v>
      </c>
      <c r="D3" s="34" t="s">
        <v>46</v>
      </c>
    </row>
    <row r="4" spans="1:4" x14ac:dyDescent="0.25">
      <c r="A4" s="32" t="s">
        <v>48</v>
      </c>
      <c r="B4" s="30" t="s">
        <v>5</v>
      </c>
      <c r="C4" s="30" t="str">
        <f t="shared" si="0"/>
        <v>Muy altaModerado</v>
      </c>
      <c r="D4" s="34" t="s">
        <v>46</v>
      </c>
    </row>
    <row r="5" spans="1:4" x14ac:dyDescent="0.25">
      <c r="A5" s="32" t="s">
        <v>48</v>
      </c>
      <c r="B5" s="30" t="s">
        <v>6</v>
      </c>
      <c r="C5" s="30" t="str">
        <f t="shared" si="0"/>
        <v>Muy altaMayor</v>
      </c>
      <c r="D5" s="34" t="s">
        <v>46</v>
      </c>
    </row>
    <row r="6" spans="1:4" x14ac:dyDescent="0.25">
      <c r="A6" s="32" t="s">
        <v>48</v>
      </c>
      <c r="B6" s="30" t="s">
        <v>7</v>
      </c>
      <c r="C6" s="30" t="str">
        <f t="shared" si="0"/>
        <v>Muy altaCatastrófico</v>
      </c>
      <c r="D6" s="35" t="s">
        <v>73</v>
      </c>
    </row>
    <row r="7" spans="1:4" x14ac:dyDescent="0.25">
      <c r="A7" s="30" t="s">
        <v>46</v>
      </c>
      <c r="B7" s="30" t="s">
        <v>50</v>
      </c>
      <c r="C7" s="30" t="str">
        <f t="shared" si="0"/>
        <v>AltaLeve</v>
      </c>
      <c r="D7" s="36" t="s">
        <v>72</v>
      </c>
    </row>
    <row r="8" spans="1:4" x14ac:dyDescent="0.25">
      <c r="A8" s="30" t="s">
        <v>46</v>
      </c>
      <c r="B8" s="30" t="s">
        <v>9</v>
      </c>
      <c r="C8" s="30" t="str">
        <f t="shared" si="0"/>
        <v>AltaMenor</v>
      </c>
      <c r="D8" s="36" t="s">
        <v>72</v>
      </c>
    </row>
    <row r="9" spans="1:4" x14ac:dyDescent="0.25">
      <c r="A9" s="30" t="s">
        <v>46</v>
      </c>
      <c r="B9" s="30" t="s">
        <v>5</v>
      </c>
      <c r="C9" s="30" t="str">
        <f t="shared" si="0"/>
        <v>AltaModerado</v>
      </c>
      <c r="D9" s="34" t="s">
        <v>46</v>
      </c>
    </row>
    <row r="10" spans="1:4" x14ac:dyDescent="0.25">
      <c r="A10" s="30" t="s">
        <v>46</v>
      </c>
      <c r="B10" s="30" t="s">
        <v>6</v>
      </c>
      <c r="C10" s="30" t="str">
        <f t="shared" si="0"/>
        <v>AltaMayor</v>
      </c>
      <c r="D10" s="34" t="s">
        <v>46</v>
      </c>
    </row>
    <row r="11" spans="1:4" x14ac:dyDescent="0.25">
      <c r="A11" s="30" t="s">
        <v>46</v>
      </c>
      <c r="B11" s="30" t="s">
        <v>7</v>
      </c>
      <c r="C11" s="30" t="str">
        <f t="shared" si="0"/>
        <v>AltaCatastrófico</v>
      </c>
      <c r="D11" s="35" t="s">
        <v>73</v>
      </c>
    </row>
    <row r="12" spans="1:4" x14ac:dyDescent="0.25">
      <c r="A12" s="30" t="s">
        <v>44</v>
      </c>
      <c r="B12" s="30" t="s">
        <v>50</v>
      </c>
      <c r="C12" s="30" t="str">
        <f t="shared" si="0"/>
        <v>MediaLeve</v>
      </c>
      <c r="D12" s="36" t="s">
        <v>72</v>
      </c>
    </row>
    <row r="13" spans="1:4" x14ac:dyDescent="0.25">
      <c r="A13" s="30" t="s">
        <v>44</v>
      </c>
      <c r="B13" s="30" t="s">
        <v>9</v>
      </c>
      <c r="C13" s="30" t="str">
        <f t="shared" si="0"/>
        <v>MediaMenor</v>
      </c>
      <c r="D13" s="36" t="s">
        <v>72</v>
      </c>
    </row>
    <row r="14" spans="1:4" x14ac:dyDescent="0.25">
      <c r="A14" s="30" t="s">
        <v>44</v>
      </c>
      <c r="B14" s="30" t="s">
        <v>5</v>
      </c>
      <c r="C14" s="30" t="str">
        <f t="shared" si="0"/>
        <v>MediaModerado</v>
      </c>
      <c r="D14" s="36" t="s">
        <v>72</v>
      </c>
    </row>
    <row r="15" spans="1:4" x14ac:dyDescent="0.25">
      <c r="A15" s="30" t="s">
        <v>44</v>
      </c>
      <c r="B15" s="30" t="s">
        <v>6</v>
      </c>
      <c r="C15" s="30" t="str">
        <f t="shared" si="0"/>
        <v>MediaMayor</v>
      </c>
      <c r="D15" s="34" t="s">
        <v>46</v>
      </c>
    </row>
    <row r="16" spans="1:4" x14ac:dyDescent="0.25">
      <c r="A16" s="30" t="s">
        <v>44</v>
      </c>
      <c r="B16" s="30" t="s">
        <v>7</v>
      </c>
      <c r="C16" s="30" t="str">
        <f t="shared" si="0"/>
        <v>MediaCatastrófico</v>
      </c>
      <c r="D16" s="35" t="s">
        <v>73</v>
      </c>
    </row>
    <row r="17" spans="1:4" x14ac:dyDescent="0.25">
      <c r="A17" s="30" t="s">
        <v>41</v>
      </c>
      <c r="B17" s="30" t="s">
        <v>50</v>
      </c>
      <c r="C17" s="30" t="str">
        <f t="shared" si="0"/>
        <v>BajaLeve</v>
      </c>
      <c r="D17" s="37" t="s">
        <v>41</v>
      </c>
    </row>
    <row r="18" spans="1:4" x14ac:dyDescent="0.25">
      <c r="A18" s="30" t="s">
        <v>41</v>
      </c>
      <c r="B18" s="30" t="s">
        <v>9</v>
      </c>
      <c r="C18" s="30" t="str">
        <f t="shared" si="0"/>
        <v>BajaMenor</v>
      </c>
      <c r="D18" s="36" t="s">
        <v>72</v>
      </c>
    </row>
    <row r="19" spans="1:4" x14ac:dyDescent="0.25">
      <c r="A19" s="30" t="s">
        <v>41</v>
      </c>
      <c r="B19" s="30" t="s">
        <v>5</v>
      </c>
      <c r="C19" s="30" t="str">
        <f t="shared" si="0"/>
        <v>BajaModerado</v>
      </c>
      <c r="D19" s="36" t="s">
        <v>72</v>
      </c>
    </row>
    <row r="20" spans="1:4" x14ac:dyDescent="0.25">
      <c r="A20" s="30" t="s">
        <v>41</v>
      </c>
      <c r="B20" s="30" t="s">
        <v>6</v>
      </c>
      <c r="C20" s="30" t="str">
        <f t="shared" si="0"/>
        <v>BajaMayor</v>
      </c>
      <c r="D20" s="34" t="s">
        <v>46</v>
      </c>
    </row>
    <row r="21" spans="1:4" x14ac:dyDescent="0.25">
      <c r="A21" s="30" t="s">
        <v>41</v>
      </c>
      <c r="B21" s="30" t="s">
        <v>7</v>
      </c>
      <c r="C21" s="30" t="str">
        <f t="shared" si="0"/>
        <v>BajaCatastrófico</v>
      </c>
      <c r="D21" s="35" t="s">
        <v>73</v>
      </c>
    </row>
    <row r="22" spans="1:4" x14ac:dyDescent="0.25">
      <c r="A22" s="30" t="s">
        <v>40</v>
      </c>
      <c r="B22" s="30" t="s">
        <v>50</v>
      </c>
      <c r="C22" s="30" t="str">
        <f t="shared" si="0"/>
        <v>Muy bajaLeve</v>
      </c>
      <c r="D22" s="37" t="s">
        <v>41</v>
      </c>
    </row>
    <row r="23" spans="1:4" x14ac:dyDescent="0.25">
      <c r="A23" s="30" t="s">
        <v>40</v>
      </c>
      <c r="B23" s="30" t="s">
        <v>9</v>
      </c>
      <c r="C23" s="30" t="str">
        <f t="shared" si="0"/>
        <v>Muy bajaMenor</v>
      </c>
      <c r="D23" s="37" t="s">
        <v>41</v>
      </c>
    </row>
    <row r="24" spans="1:4" x14ac:dyDescent="0.25">
      <c r="A24" s="30" t="s">
        <v>40</v>
      </c>
      <c r="B24" s="30" t="s">
        <v>5</v>
      </c>
      <c r="C24" s="30" t="str">
        <f t="shared" si="0"/>
        <v>Muy bajaModerado</v>
      </c>
      <c r="D24" s="36" t="s">
        <v>72</v>
      </c>
    </row>
    <row r="25" spans="1:4" x14ac:dyDescent="0.25">
      <c r="A25" s="30" t="s">
        <v>40</v>
      </c>
      <c r="B25" s="30" t="s">
        <v>6</v>
      </c>
      <c r="C25" s="30" t="str">
        <f t="shared" si="0"/>
        <v>Muy bajaMayor</v>
      </c>
      <c r="D25" s="34" t="s">
        <v>46</v>
      </c>
    </row>
    <row r="26" spans="1:4" x14ac:dyDescent="0.25">
      <c r="A26" s="30" t="s">
        <v>40</v>
      </c>
      <c r="B26" s="30" t="s">
        <v>7</v>
      </c>
      <c r="C26" s="30" t="str">
        <f t="shared" si="0"/>
        <v>Muy bajaCatastrófico</v>
      </c>
      <c r="D26" s="35" t="s">
        <v>73</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28228-DBC6-8140-A498-25FA8FB9605C}">
  <sheetPr codeName="Hoja5"/>
  <dimension ref="A1:Q35"/>
  <sheetViews>
    <sheetView topLeftCell="A31" zoomScale="157" workbookViewId="0">
      <selection activeCell="C24" sqref="C24"/>
    </sheetView>
  </sheetViews>
  <sheetFormatPr baseColWidth="10" defaultColWidth="11.42578125" defaultRowHeight="15" x14ac:dyDescent="0.25"/>
  <cols>
    <col min="1" max="1" width="46.28515625" style="68" bestFit="1" customWidth="1"/>
    <col min="2" max="2" width="1.42578125" style="68" customWidth="1"/>
    <col min="3" max="3" width="88.7109375" style="68" bestFit="1" customWidth="1"/>
    <col min="4" max="4" width="1.140625" style="67" customWidth="1"/>
    <col min="5" max="5" width="30.85546875" bestFit="1" customWidth="1"/>
    <col min="6" max="6" width="2" customWidth="1"/>
    <col min="7" max="7" width="18.85546875" customWidth="1"/>
    <col min="8" max="8" width="2" customWidth="1"/>
    <col min="9" max="9" width="19.42578125" customWidth="1"/>
    <col min="10" max="10" width="2" customWidth="1"/>
    <col min="11" max="11" width="19" customWidth="1"/>
    <col min="12" max="12" width="2" customWidth="1"/>
    <col min="13" max="13" width="17.85546875" customWidth="1"/>
    <col min="14" max="14" width="2" customWidth="1"/>
    <col min="15" max="15" width="16.42578125" customWidth="1"/>
    <col min="16" max="16" width="18.140625" customWidth="1"/>
    <col min="18" max="16384" width="11.42578125" style="67"/>
  </cols>
  <sheetData>
    <row r="1" spans="1:16" x14ac:dyDescent="0.25">
      <c r="A1" s="82" t="s">
        <v>133</v>
      </c>
      <c r="B1" s="82"/>
      <c r="C1" s="82" t="s">
        <v>3</v>
      </c>
      <c r="G1" s="189" t="s">
        <v>162</v>
      </c>
      <c r="H1" s="189"/>
      <c r="I1" s="189"/>
      <c r="J1" s="189"/>
      <c r="K1" s="189"/>
      <c r="L1" s="189"/>
      <c r="M1" s="189"/>
      <c r="N1" s="189"/>
      <c r="O1" s="189"/>
    </row>
    <row r="2" spans="1:16" x14ac:dyDescent="0.25">
      <c r="A2" s="85" t="s">
        <v>134</v>
      </c>
      <c r="B2" s="83"/>
      <c r="C2" s="84" t="s">
        <v>135</v>
      </c>
      <c r="E2" t="s">
        <v>129</v>
      </c>
      <c r="G2" t="s">
        <v>163</v>
      </c>
      <c r="I2" t="s">
        <v>164</v>
      </c>
      <c r="K2" t="s">
        <v>165</v>
      </c>
      <c r="M2" t="s">
        <v>166</v>
      </c>
      <c r="O2" t="s">
        <v>167</v>
      </c>
      <c r="P2" t="s">
        <v>131</v>
      </c>
    </row>
    <row r="3" spans="1:16" x14ac:dyDescent="0.25">
      <c r="A3" s="85" t="s">
        <v>136</v>
      </c>
      <c r="B3" s="83"/>
      <c r="C3" s="84" t="s">
        <v>272</v>
      </c>
      <c r="E3" t="s">
        <v>24</v>
      </c>
      <c r="G3" t="s">
        <v>176</v>
      </c>
      <c r="I3" t="s">
        <v>180</v>
      </c>
      <c r="K3" t="s">
        <v>126</v>
      </c>
      <c r="M3" t="s">
        <v>168</v>
      </c>
      <c r="O3" t="s">
        <v>169</v>
      </c>
      <c r="P3" t="s">
        <v>122</v>
      </c>
    </row>
    <row r="4" spans="1:16" x14ac:dyDescent="0.25">
      <c r="A4" s="85" t="s">
        <v>141</v>
      </c>
      <c r="B4" s="83"/>
      <c r="C4" s="84" t="s">
        <v>273</v>
      </c>
      <c r="E4" t="s">
        <v>26</v>
      </c>
      <c r="G4" t="s">
        <v>177</v>
      </c>
      <c r="I4" t="s">
        <v>179</v>
      </c>
      <c r="K4" t="s">
        <v>124</v>
      </c>
      <c r="M4" t="s">
        <v>125</v>
      </c>
      <c r="O4" t="s">
        <v>170</v>
      </c>
      <c r="P4" t="s">
        <v>121</v>
      </c>
    </row>
    <row r="5" spans="1:16" x14ac:dyDescent="0.25">
      <c r="A5" s="85" t="s">
        <v>148</v>
      </c>
      <c r="B5" s="83"/>
      <c r="C5" s="84" t="s">
        <v>274</v>
      </c>
      <c r="E5" t="s">
        <v>28</v>
      </c>
      <c r="G5" t="s">
        <v>178</v>
      </c>
      <c r="P5" t="s">
        <v>174</v>
      </c>
    </row>
    <row r="6" spans="1:16" x14ac:dyDescent="0.25">
      <c r="A6" s="85" t="s">
        <v>152</v>
      </c>
      <c r="B6" s="83"/>
      <c r="C6" s="84" t="s">
        <v>275</v>
      </c>
      <c r="E6" t="s">
        <v>30</v>
      </c>
      <c r="P6" t="s">
        <v>123</v>
      </c>
    </row>
    <row r="7" spans="1:16" ht="25.5" x14ac:dyDescent="0.25">
      <c r="A7" s="85" t="s">
        <v>155</v>
      </c>
      <c r="B7" s="83"/>
      <c r="C7" s="84" t="s">
        <v>276</v>
      </c>
      <c r="E7" t="s">
        <v>32</v>
      </c>
    </row>
    <row r="8" spans="1:16" x14ac:dyDescent="0.25">
      <c r="A8" s="85"/>
      <c r="B8" s="83"/>
      <c r="C8" s="84" t="s">
        <v>137</v>
      </c>
      <c r="E8" t="s">
        <v>34</v>
      </c>
    </row>
    <row r="9" spans="1:16" x14ac:dyDescent="0.25">
      <c r="B9" s="83"/>
      <c r="C9" s="84" t="s">
        <v>138</v>
      </c>
      <c r="E9" t="s">
        <v>171</v>
      </c>
    </row>
    <row r="10" spans="1:16" x14ac:dyDescent="0.25">
      <c r="A10" s="85"/>
      <c r="B10" s="83"/>
      <c r="C10" s="84" t="s">
        <v>139</v>
      </c>
      <c r="E10" t="s">
        <v>172</v>
      </c>
    </row>
    <row r="11" spans="1:16" x14ac:dyDescent="0.25">
      <c r="A11" s="85"/>
      <c r="B11" s="83"/>
      <c r="C11" s="84" t="s">
        <v>140</v>
      </c>
      <c r="E11" t="s">
        <v>175</v>
      </c>
    </row>
    <row r="12" spans="1:16" x14ac:dyDescent="0.25">
      <c r="A12" s="85"/>
      <c r="B12" s="83"/>
      <c r="C12" s="84" t="s">
        <v>142</v>
      </c>
      <c r="E12" t="s">
        <v>181</v>
      </c>
    </row>
    <row r="13" spans="1:16" x14ac:dyDescent="0.25">
      <c r="B13" s="83"/>
      <c r="C13" s="84" t="s">
        <v>143</v>
      </c>
    </row>
    <row r="14" spans="1:16" x14ac:dyDescent="0.25">
      <c r="A14" s="85"/>
      <c r="B14" s="83"/>
      <c r="C14" s="84" t="s">
        <v>278</v>
      </c>
    </row>
    <row r="15" spans="1:16" x14ac:dyDescent="0.25">
      <c r="A15" s="85"/>
      <c r="B15" s="83"/>
      <c r="C15" s="84" t="s">
        <v>144</v>
      </c>
    </row>
    <row r="16" spans="1:16" x14ac:dyDescent="0.25">
      <c r="A16" s="85"/>
      <c r="B16" s="83"/>
      <c r="C16" s="84" t="s">
        <v>145</v>
      </c>
    </row>
    <row r="17" spans="1:3" x14ac:dyDescent="0.25">
      <c r="A17" s="85"/>
      <c r="B17" s="83"/>
      <c r="C17" s="84" t="s">
        <v>146</v>
      </c>
    </row>
    <row r="18" spans="1:3" x14ac:dyDescent="0.25">
      <c r="A18" s="85"/>
      <c r="B18" s="83"/>
      <c r="C18" s="84" t="s">
        <v>147</v>
      </c>
    </row>
    <row r="19" spans="1:3" x14ac:dyDescent="0.25">
      <c r="A19" s="85"/>
      <c r="B19" s="83"/>
      <c r="C19" s="84" t="s">
        <v>233</v>
      </c>
    </row>
    <row r="20" spans="1:3" x14ac:dyDescent="0.25">
      <c r="A20" s="85"/>
      <c r="B20" s="83"/>
      <c r="C20" s="84" t="s">
        <v>232</v>
      </c>
    </row>
    <row r="21" spans="1:3" x14ac:dyDescent="0.25">
      <c r="B21" s="83"/>
      <c r="C21" s="84" t="s">
        <v>149</v>
      </c>
    </row>
    <row r="22" spans="1:3" x14ac:dyDescent="0.25">
      <c r="A22" s="85"/>
      <c r="B22" s="83"/>
      <c r="C22" s="84" t="s">
        <v>150</v>
      </c>
    </row>
    <row r="23" spans="1:3" x14ac:dyDescent="0.25">
      <c r="A23" s="85"/>
      <c r="B23" s="83"/>
      <c r="C23" s="84" t="s">
        <v>374</v>
      </c>
    </row>
    <row r="24" spans="1:3" x14ac:dyDescent="0.25">
      <c r="A24" s="85"/>
      <c r="B24" s="83"/>
      <c r="C24" s="84" t="s">
        <v>151</v>
      </c>
    </row>
    <row r="25" spans="1:3" x14ac:dyDescent="0.25">
      <c r="A25" s="85"/>
      <c r="B25" s="83"/>
      <c r="C25" s="84" t="s">
        <v>234</v>
      </c>
    </row>
    <row r="26" spans="1:3" x14ac:dyDescent="0.25">
      <c r="A26" s="85"/>
      <c r="B26" s="83"/>
      <c r="C26" s="84" t="s">
        <v>277</v>
      </c>
    </row>
    <row r="27" spans="1:3" x14ac:dyDescent="0.25">
      <c r="B27" s="83"/>
      <c r="C27" s="84" t="s">
        <v>153</v>
      </c>
    </row>
    <row r="28" spans="1:3" x14ac:dyDescent="0.25">
      <c r="A28" s="85"/>
      <c r="B28" s="83"/>
      <c r="C28" s="84" t="s">
        <v>154</v>
      </c>
    </row>
    <row r="29" spans="1:3" x14ac:dyDescent="0.25">
      <c r="A29" s="85"/>
      <c r="B29" s="83"/>
      <c r="C29" s="84" t="s">
        <v>156</v>
      </c>
    </row>
    <row r="30" spans="1:3" ht="15" customHeight="1" x14ac:dyDescent="0.25">
      <c r="B30" s="83"/>
      <c r="C30" s="84" t="s">
        <v>157</v>
      </c>
    </row>
    <row r="31" spans="1:3" x14ac:dyDescent="0.25">
      <c r="A31" s="85"/>
      <c r="B31" s="83"/>
      <c r="C31" s="84" t="s">
        <v>158</v>
      </c>
    </row>
    <row r="32" spans="1:3" x14ac:dyDescent="0.25">
      <c r="A32" s="85"/>
      <c r="B32" s="83"/>
      <c r="C32" s="84" t="s">
        <v>159</v>
      </c>
    </row>
    <row r="33" spans="1:3" x14ac:dyDescent="0.25">
      <c r="A33" s="85"/>
      <c r="B33" s="83"/>
      <c r="C33" s="84" t="s">
        <v>160</v>
      </c>
    </row>
    <row r="34" spans="1:3" x14ac:dyDescent="0.25">
      <c r="A34" s="85"/>
      <c r="B34" s="83"/>
      <c r="C34" s="84" t="s">
        <v>161</v>
      </c>
    </row>
    <row r="35" spans="1:3" x14ac:dyDescent="0.25">
      <c r="A35" s="85"/>
      <c r="B35" s="83"/>
      <c r="C35" s="84" t="s">
        <v>161</v>
      </c>
    </row>
  </sheetData>
  <mergeCells count="1">
    <mergeCell ref="G1:O1"/>
  </mergeCells>
  <pageMargins left="0.7" right="0.7" top="0.75" bottom="0.75" header="0.3" footer="0.3"/>
  <pageSetup orientation="portrait" horizont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0AA5FB441D8304EBEB1FEC9F1D245FF" ma:contentTypeVersion="1" ma:contentTypeDescription="Crear nuevo documento." ma:contentTypeScope="" ma:versionID="df1a352b80d86cc0788a083a3b9a4179">
  <xsd:schema xmlns:xsd="http://www.w3.org/2001/XMLSchema" xmlns:xs="http://www.w3.org/2001/XMLSchema" xmlns:p="http://schemas.microsoft.com/office/2006/metadata/properties" xmlns:ns2="dd6db56f-9f47-45fd-8084-f79a572aeb37" targetNamespace="http://schemas.microsoft.com/office/2006/metadata/properties" ma:root="true" ma:fieldsID="adc62624e941e40fbda8df2932f323cd" ns2:_="">
    <xsd:import namespace="dd6db56f-9f47-45fd-8084-f79a572aeb37"/>
    <xsd:element name="properties">
      <xsd:complexType>
        <xsd:sequence>
          <xsd:element name="documentManagement">
            <xsd:complexType>
              <xsd:all>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db56f-9f47-45fd-8084-f79a572aeb37" elementFormDefault="qualified">
    <xsd:import namespace="http://schemas.microsoft.com/office/2006/documentManagement/types"/>
    <xsd:import namespace="http://schemas.microsoft.com/office/infopath/2007/PartnerControls"/>
    <xsd:element name="A_x00f1_o" ma:index="8" nillable="true" ma:displayName="Año" ma:description="2025&#10;2024&#10;2023&#10;2022&#10;2021&#10;2020&#10;2019&#10;2018&#10;2017&#10;2016"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22DF2F-8DFA-4591-AC0F-BF44847BF882}">
  <ds:schemaRefs>
    <ds:schemaRef ds:uri="http://schemas.microsoft.com/office/2006/metadata/longProperties"/>
  </ds:schemaRefs>
</ds:datastoreItem>
</file>

<file path=customXml/itemProps2.xml><?xml version="1.0" encoding="utf-8"?>
<ds:datastoreItem xmlns:ds="http://schemas.openxmlformats.org/officeDocument/2006/customXml" ds:itemID="{DA96A900-1640-47C1-8309-C5491C43D182}">
  <ds:schemaRefs>
    <ds:schemaRef ds:uri="http://schemas.microsoft.com/sharepoint/v3/contenttype/forms"/>
  </ds:schemaRefs>
</ds:datastoreItem>
</file>

<file path=customXml/itemProps3.xml><?xml version="1.0" encoding="utf-8"?>
<ds:datastoreItem xmlns:ds="http://schemas.openxmlformats.org/officeDocument/2006/customXml" ds:itemID="{B989E300-B974-4D1F-BC3F-21B1BC4A6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6db56f-9f47-45fd-8084-f79a572ae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Mapa de Riesgos</vt:lpstr>
      <vt:lpstr>Tablas</vt:lpstr>
      <vt:lpstr>BD</vt:lpstr>
      <vt:lpstr>Procesos</vt:lpstr>
      <vt:lpstr>'Mapa de Riesgos'!Área_de_impresión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de riesgos de gestión vigencia 2023</dc:title>
  <dc:creator>Andrea</dc:creator>
  <cp:lastModifiedBy>Laura C. Rueda Serrano</cp:lastModifiedBy>
  <cp:lastPrinted>2025-05-27T16:21:03Z</cp:lastPrinted>
  <dcterms:created xsi:type="dcterms:W3CDTF">2016-09-14T19:44:15Z</dcterms:created>
  <dcterms:modified xsi:type="dcterms:W3CDTF">2025-05-27T16:23:14Z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ificación">
    <vt:lpwstr>Plan Anticorrupción</vt:lpwstr>
  </property>
  <property fmtid="{D5CDD505-2E9C-101B-9397-08002B2CF9AE}" pid="3" name="Descripción">
    <vt:lpwstr>Mapa de riesgos de gestión vigencia 2023</vt:lpwstr>
  </property>
  <property fmtid="{D5CDD505-2E9C-101B-9397-08002B2CF9AE}" pid="4" name="Fecha">
    <vt:lpwstr>31/01/2023</vt:lpwstr>
  </property>
  <property fmtid="{D5CDD505-2E9C-101B-9397-08002B2CF9AE}" pid="5" name="Fecha.">
    <vt:lpwstr>2023-01-31T00:00:00Z</vt:lpwstr>
  </property>
  <property fmtid="{D5CDD505-2E9C-101B-9397-08002B2CF9AE}" pid="6" name="Año">
    <vt:lpwstr>2023</vt:lpwstr>
  </property>
</Properties>
</file>