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210 OFICINA DE PLANEACIÓN INSTITUCIONAL\6 SG\1 Control de Documentos y Registros\FORMATOS UNIVERSALES -SGI\"/>
    </mc:Choice>
  </mc:AlternateContent>
  <xr:revisionPtr revIDLastSave="0" documentId="8_{E322F91F-5CCA-4618-97B3-C7DE6767B995}" xr6:coauthVersionLast="47" xr6:coauthVersionMax="47" xr10:uidLastSave="{00000000-0000-0000-0000-000000000000}"/>
  <bookViews>
    <workbookView xWindow="-120" yWindow="-120" windowWidth="24240" windowHeight="13140" tabRatio="707" xr2:uid="{00000000-000D-0000-FFFF-FFFF00000000}"/>
  </bookViews>
  <sheets>
    <sheet name="PPTO" sheetId="12" r:id="rId1"/>
    <sheet name="APU" sheetId="9" r:id="rId2"/>
    <sheet name="CANT_OBRA" sheetId="10" r:id="rId3"/>
  </sheets>
  <definedNames>
    <definedName name="AAAAAA" localSheetId="0">#REF!</definedName>
    <definedName name="AAAAAA">#REF!</definedName>
    <definedName name="alfa" localSheetId="0">#REF!</definedName>
    <definedName name="alfa">#REF!</definedName>
    <definedName name="_xlnm.Print_Area" localSheetId="1">APU!$A$1:$H$943</definedName>
    <definedName name="_xlnm.Print_Area" localSheetId="2">CANT_OBRA!$A$1:$O$51</definedName>
    <definedName name="_xlnm.Print_Area" localSheetId="0">PPTO!$A$1:$F$51</definedName>
    <definedName name="d" localSheetId="0">#REF!</definedName>
    <definedName name="d">#REF!</definedName>
    <definedName name="fasfsa" localSheetId="0">#REF!</definedName>
    <definedName name="fasfsa">#REF!</definedName>
    <definedName name="hoja1" localSheetId="0">#REF!</definedName>
    <definedName name="hoja1">#REF!</definedName>
    <definedName name="HUGO" localSheetId="0">#REF!</definedName>
    <definedName name="HUGO">#REF!</definedName>
    <definedName name="inf" localSheetId="0">#REF!</definedName>
    <definedName name="inf">#REF!</definedName>
    <definedName name="_xlnm.Print_Titles" localSheetId="2">CANT_OBRA!$2:$2</definedName>
    <definedName name="_xlnm.Print_Titles" localSheetId="0">PPTO!$2:$8</definedName>
    <definedName name="u" localSheetId="0">#REF!</definedName>
    <definedName name="u">#REF!</definedName>
    <definedName name="w" localSheetId="0">#REF!</definedName>
    <definedName name="w">#REF!</definedName>
  </definedNames>
  <calcPr calcId="191029"/>
  <fileRecoveryPr autoRecover="0"/>
</workbook>
</file>

<file path=xl/calcChain.xml><?xml version="1.0" encoding="utf-8"?>
<calcChain xmlns="http://schemas.openxmlformats.org/spreadsheetml/2006/main">
  <c r="B42" i="9" l="1"/>
  <c r="H594" i="9"/>
  <c r="B594" i="9"/>
  <c r="A594" i="9"/>
  <c r="H619" i="9"/>
  <c r="G611" i="9"/>
  <c r="K115" i="10"/>
  <c r="B109" i="10"/>
  <c r="A109" i="10"/>
  <c r="A116" i="10"/>
  <c r="B116" i="10"/>
  <c r="F117" i="10"/>
  <c r="A123" i="10"/>
  <c r="B123" i="10"/>
  <c r="C123" i="10"/>
  <c r="H626" i="9" l="1"/>
  <c r="G598" i="9" s="1"/>
  <c r="H603" i="9" s="1"/>
  <c r="H612" i="9"/>
  <c r="H628" i="9" s="1"/>
  <c r="F29" i="12" s="1"/>
  <c r="D159" i="10" l="1"/>
  <c r="G147" i="10"/>
  <c r="G148" i="10"/>
  <c r="I43" i="10"/>
  <c r="D9" i="10" l="1"/>
  <c r="D32" i="10" s="1"/>
  <c r="D138" i="10" s="1"/>
  <c r="G7" i="10"/>
  <c r="G5" i="10"/>
  <c r="G6" i="10"/>
  <c r="D19" i="10" l="1"/>
  <c r="D18" i="10"/>
  <c r="H908" i="9"/>
  <c r="B908" i="9"/>
  <c r="A908" i="9"/>
  <c r="H869" i="9"/>
  <c r="B869" i="9"/>
  <c r="A869" i="9"/>
  <c r="H830" i="9"/>
  <c r="B830" i="9"/>
  <c r="A830" i="9"/>
  <c r="H791" i="9"/>
  <c r="B791" i="9"/>
  <c r="A791" i="9"/>
  <c r="H940" i="9"/>
  <c r="H933" i="9"/>
  <c r="H926" i="9"/>
  <c r="H917" i="9"/>
  <c r="H901" i="9"/>
  <c r="H894" i="9"/>
  <c r="H887" i="9"/>
  <c r="H878" i="9"/>
  <c r="H862" i="9"/>
  <c r="H855" i="9"/>
  <c r="H848" i="9"/>
  <c r="H839" i="9"/>
  <c r="H823" i="9"/>
  <c r="H800" i="9" s="1"/>
  <c r="H816" i="9"/>
  <c r="H809" i="9"/>
  <c r="C165" i="10"/>
  <c r="C158" i="10"/>
  <c r="C151" i="10"/>
  <c r="B165" i="10"/>
  <c r="A165" i="10"/>
  <c r="K159" i="10"/>
  <c r="K164" i="10" s="1"/>
  <c r="B158" i="10"/>
  <c r="A158" i="10"/>
  <c r="B151" i="10"/>
  <c r="A151" i="10"/>
  <c r="K157" i="10"/>
  <c r="G146" i="10"/>
  <c r="G145" i="10"/>
  <c r="C144" i="10"/>
  <c r="B144" i="10"/>
  <c r="A144" i="10"/>
  <c r="H425" i="9"/>
  <c r="H418" i="9"/>
  <c r="H402" i="9" l="1"/>
  <c r="H864" i="9"/>
  <c r="H903" i="9"/>
  <c r="H942" i="9"/>
  <c r="H825" i="9"/>
  <c r="H411" i="9"/>
  <c r="G150" i="10"/>
  <c r="F43" i="12"/>
  <c r="F44" i="12"/>
  <c r="H427" i="9" l="1"/>
  <c r="F40" i="12"/>
  <c r="F41" i="12" s="1"/>
  <c r="B45" i="10"/>
  <c r="A45" i="10"/>
  <c r="C45" i="10"/>
  <c r="G34" i="9"/>
  <c r="G33" i="9"/>
  <c r="G32" i="9"/>
  <c r="H28" i="9"/>
  <c r="H21" i="9"/>
  <c r="G8" i="9"/>
  <c r="H35" i="9" l="1"/>
  <c r="H12" i="9" s="1"/>
  <c r="H37" i="9" s="1"/>
  <c r="F138" i="10"/>
  <c r="F139" i="10" s="1"/>
  <c r="F140" i="10" s="1"/>
  <c r="I140" i="10" s="1"/>
  <c r="E139" i="10"/>
  <c r="I138" i="10" l="1"/>
  <c r="I139" i="10"/>
  <c r="I143" i="10" s="1"/>
  <c r="I166" i="10" s="1"/>
  <c r="K166" i="10" s="1"/>
  <c r="H749" i="9" l="1"/>
  <c r="B749" i="9"/>
  <c r="A749" i="9"/>
  <c r="H770" i="9"/>
  <c r="C137" i="10"/>
  <c r="B137" i="10"/>
  <c r="A137" i="10"/>
  <c r="G131" i="10"/>
  <c r="C130" i="10"/>
  <c r="B130" i="10"/>
  <c r="A130" i="10"/>
  <c r="K171" i="10" l="1"/>
  <c r="F45" i="12" s="1"/>
  <c r="F46" i="12" s="1"/>
  <c r="H777" i="9"/>
  <c r="H784" i="9"/>
  <c r="H760" i="9" s="1"/>
  <c r="H671" i="9"/>
  <c r="B671" i="9"/>
  <c r="A671" i="9"/>
  <c r="F128" i="10"/>
  <c r="I128" i="10" s="1"/>
  <c r="F124" i="10"/>
  <c r="I124" i="10" s="1"/>
  <c r="E125" i="10"/>
  <c r="E126" i="10" s="1"/>
  <c r="H632" i="9"/>
  <c r="B632" i="9"/>
  <c r="A632" i="9"/>
  <c r="H657" i="9"/>
  <c r="B102" i="10"/>
  <c r="A102" i="10"/>
  <c r="C95" i="10"/>
  <c r="B95" i="10"/>
  <c r="A95" i="10"/>
  <c r="C88" i="10"/>
  <c r="B88" i="10"/>
  <c r="A88" i="10"/>
  <c r="H294" i="9"/>
  <c r="H276" i="9"/>
  <c r="B276" i="9"/>
  <c r="A276" i="9"/>
  <c r="H301" i="9"/>
  <c r="H120" i="9"/>
  <c r="B120" i="9"/>
  <c r="A120" i="9"/>
  <c r="H145" i="9"/>
  <c r="H138" i="9"/>
  <c r="G25" i="10"/>
  <c r="G30" i="10" s="1"/>
  <c r="C24" i="10"/>
  <c r="B24" i="10"/>
  <c r="A24" i="10"/>
  <c r="E127" i="10" l="1"/>
  <c r="H786" i="9"/>
  <c r="F37" i="12" s="1"/>
  <c r="I117" i="10"/>
  <c r="I122" i="10" s="1"/>
  <c r="H152" i="9"/>
  <c r="H129" i="9" s="1"/>
  <c r="H154" i="9" s="1"/>
  <c r="F13" i="12" s="1"/>
  <c r="H650" i="9"/>
  <c r="H664" i="9"/>
  <c r="H641" i="9" s="1"/>
  <c r="F125" i="10"/>
  <c r="H308" i="9"/>
  <c r="H285" i="9" s="1"/>
  <c r="H310" i="9" s="1"/>
  <c r="I125" i="10" l="1"/>
  <c r="F126" i="10"/>
  <c r="H666" i="9"/>
  <c r="F32" i="12" s="1"/>
  <c r="F86" i="10"/>
  <c r="I86" i="10" s="1"/>
  <c r="F82" i="10"/>
  <c r="E83" i="10"/>
  <c r="E84" i="10" s="1"/>
  <c r="C81" i="10"/>
  <c r="B81" i="10"/>
  <c r="A81" i="10"/>
  <c r="E76" i="10"/>
  <c r="E77" i="10" s="1"/>
  <c r="C74" i="10"/>
  <c r="B74" i="10"/>
  <c r="A74" i="10"/>
  <c r="E69" i="10"/>
  <c r="C67" i="10"/>
  <c r="B67" i="10"/>
  <c r="A67" i="10"/>
  <c r="C60" i="10"/>
  <c r="B60" i="10"/>
  <c r="A60" i="10"/>
  <c r="E85" i="10" l="1"/>
  <c r="E70" i="10"/>
  <c r="E78" i="10"/>
  <c r="F83" i="10"/>
  <c r="F84" i="10" s="1"/>
  <c r="F85" i="10" s="1"/>
  <c r="F127" i="10"/>
  <c r="I127" i="10" s="1"/>
  <c r="I126" i="10"/>
  <c r="I129" i="10" s="1"/>
  <c r="I82" i="10"/>
  <c r="E53" i="10"/>
  <c r="G53" i="10" s="1"/>
  <c r="C52" i="10"/>
  <c r="B52" i="10"/>
  <c r="A52" i="10"/>
  <c r="E40" i="10"/>
  <c r="I83" i="10" l="1"/>
  <c r="E71" i="10"/>
  <c r="I84" i="10"/>
  <c r="E54" i="10"/>
  <c r="G54" i="10" s="1"/>
  <c r="E41" i="10"/>
  <c r="I85" i="10"/>
  <c r="C38" i="10"/>
  <c r="B38" i="10"/>
  <c r="A38" i="10"/>
  <c r="G136" i="10"/>
  <c r="K108" i="10"/>
  <c r="K101" i="10"/>
  <c r="D94" i="10"/>
  <c r="E42" i="10" l="1"/>
  <c r="I41" i="10"/>
  <c r="E55" i="10"/>
  <c r="G55" i="10" s="1"/>
  <c r="I40" i="10"/>
  <c r="I87" i="10"/>
  <c r="I39" i="10"/>
  <c r="E723" i="9"/>
  <c r="H735" i="9"/>
  <c r="H710" i="9"/>
  <c r="B710" i="9"/>
  <c r="A710" i="9"/>
  <c r="H696" i="9"/>
  <c r="H581" i="9"/>
  <c r="H555" i="9"/>
  <c r="B555" i="9"/>
  <c r="A555" i="9"/>
  <c r="I42" i="10" l="1"/>
  <c r="I44" i="10" s="1"/>
  <c r="E56" i="10"/>
  <c r="G56" i="10" s="1"/>
  <c r="G59" i="10" s="1"/>
  <c r="F19" i="12" s="1"/>
  <c r="I62" i="10"/>
  <c r="H703" i="9"/>
  <c r="H680" i="9" s="1"/>
  <c r="H728" i="9"/>
  <c r="H742" i="9"/>
  <c r="H719" i="9" s="1"/>
  <c r="H689" i="9"/>
  <c r="G573" i="9"/>
  <c r="H574" i="9" s="1"/>
  <c r="H588" i="9"/>
  <c r="H564" i="9" s="1"/>
  <c r="I46" i="10" l="1"/>
  <c r="I51" i="10" s="1"/>
  <c r="H744" i="9"/>
  <c r="F36" i="12" s="1"/>
  <c r="H705" i="9"/>
  <c r="F33" i="12" s="1"/>
  <c r="H590" i="9"/>
  <c r="F28" i="12" s="1"/>
  <c r="H510" i="9"/>
  <c r="B510" i="9"/>
  <c r="A510" i="9"/>
  <c r="H541" i="9"/>
  <c r="G488" i="9"/>
  <c r="I61" i="10" l="1"/>
  <c r="I63" i="10" s="1"/>
  <c r="I64" i="10"/>
  <c r="I66" i="10" s="1"/>
  <c r="H548" i="9"/>
  <c r="H519" i="9" s="1"/>
  <c r="H534" i="9"/>
  <c r="H471" i="9"/>
  <c r="B471" i="9"/>
  <c r="A471" i="9"/>
  <c r="H503" i="9"/>
  <c r="H480" i="9" s="1"/>
  <c r="H496" i="9"/>
  <c r="H489" i="9"/>
  <c r="H550" i="9" l="1"/>
  <c r="F27" i="12" s="1"/>
  <c r="H505" i="9"/>
  <c r="F26" i="12" s="1"/>
  <c r="H432" i="9"/>
  <c r="B432" i="9"/>
  <c r="A432" i="9"/>
  <c r="H464" i="9"/>
  <c r="H457" i="9"/>
  <c r="H450" i="9"/>
  <c r="F30" i="12" l="1"/>
  <c r="H441" i="9"/>
  <c r="H466" i="9" s="1"/>
  <c r="F23" i="12" s="1"/>
  <c r="H393" i="9"/>
  <c r="B393" i="9"/>
  <c r="A393" i="9"/>
  <c r="H354" i="9" l="1"/>
  <c r="B354" i="9"/>
  <c r="A354" i="9"/>
  <c r="H386" i="9"/>
  <c r="H379" i="9"/>
  <c r="H372" i="9"/>
  <c r="H340" i="9"/>
  <c r="H333" i="9"/>
  <c r="H315" i="9"/>
  <c r="B315" i="9"/>
  <c r="A315" i="9"/>
  <c r="H237" i="9"/>
  <c r="B237" i="9"/>
  <c r="A237" i="9"/>
  <c r="H262" i="9"/>
  <c r="H255" i="9"/>
  <c r="H198" i="9"/>
  <c r="B198" i="9"/>
  <c r="A198" i="9"/>
  <c r="H223" i="9"/>
  <c r="H216" i="9"/>
  <c r="H184" i="9"/>
  <c r="H159" i="9"/>
  <c r="B159" i="9"/>
  <c r="A159" i="9"/>
  <c r="H177" i="9"/>
  <c r="H81" i="9"/>
  <c r="B81" i="9"/>
  <c r="A81" i="9"/>
  <c r="H106" i="9"/>
  <c r="H60" i="9"/>
  <c r="H42" i="9"/>
  <c r="A42" i="9"/>
  <c r="H67" i="9"/>
  <c r="H363" i="9" l="1"/>
  <c r="H388" i="9" s="1"/>
  <c r="H347" i="9"/>
  <c r="H324" i="9" s="1"/>
  <c r="H349" i="9" s="1"/>
  <c r="F20" i="12" s="1"/>
  <c r="H269" i="9"/>
  <c r="H246" i="9" s="1"/>
  <c r="H271" i="9" s="1"/>
  <c r="F18" i="12" s="1"/>
  <c r="H230" i="9"/>
  <c r="H207" i="9" s="1"/>
  <c r="H232" i="9" s="1"/>
  <c r="F17" i="12" s="1"/>
  <c r="H191" i="9"/>
  <c r="H168" i="9" s="1"/>
  <c r="H193" i="9" s="1"/>
  <c r="H99" i="9"/>
  <c r="H74" i="9"/>
  <c r="H51" i="9" s="1"/>
  <c r="H76" i="9" s="1"/>
  <c r="H113" i="9"/>
  <c r="H90" i="9" s="1"/>
  <c r="H115" i="9" l="1"/>
  <c r="H3" i="9" l="1"/>
  <c r="B3" i="9"/>
  <c r="A3" i="9"/>
  <c r="R47" i="10" l="1"/>
  <c r="F68" i="10" s="1"/>
  <c r="I68" i="10" s="1"/>
  <c r="R46" i="10"/>
  <c r="F75" i="10" s="1"/>
  <c r="S50" i="10"/>
  <c r="G32" i="10"/>
  <c r="C31" i="10"/>
  <c r="B31" i="10"/>
  <c r="A31" i="10"/>
  <c r="D23" i="10"/>
  <c r="G4" i="10"/>
  <c r="G9" i="10" s="1"/>
  <c r="C17" i="10"/>
  <c r="B17" i="10"/>
  <c r="A17" i="10"/>
  <c r="K16" i="10"/>
  <c r="C10" i="10"/>
  <c r="B10" i="10"/>
  <c r="A10" i="10"/>
  <c r="F69" i="10" l="1"/>
  <c r="I75" i="10"/>
  <c r="F76" i="10"/>
  <c r="G37" i="10"/>
  <c r="I76" i="10" l="1"/>
  <c r="F77" i="10"/>
  <c r="F70" i="10"/>
  <c r="I69" i="10"/>
  <c r="C3" i="10"/>
  <c r="B3" i="10"/>
  <c r="A3" i="10"/>
  <c r="F71" i="10" l="1"/>
  <c r="I71" i="10" s="1"/>
  <c r="I70" i="10"/>
  <c r="F78" i="10"/>
  <c r="I78" i="10" s="1"/>
  <c r="I77" i="10"/>
  <c r="F11" i="12"/>
  <c r="F34" i="12"/>
  <c r="F38" i="12" l="1"/>
  <c r="F12" i="12" l="1"/>
  <c r="F14" i="12"/>
  <c r="X50" i="10" l="1"/>
  <c r="W47" i="10"/>
  <c r="W46" i="10"/>
  <c r="F79" i="10" s="1"/>
  <c r="I79" i="10" s="1"/>
  <c r="I80" i="10" l="1"/>
  <c r="F22" i="12" s="1"/>
  <c r="F72" i="10"/>
  <c r="I72" i="10" s="1"/>
  <c r="V38" i="10"/>
  <c r="Q38" i="10"/>
  <c r="F10" i="12"/>
  <c r="F15" i="12" s="1"/>
  <c r="I73" i="10" l="1"/>
  <c r="F21" i="12" s="1"/>
  <c r="F24" i="12" s="1"/>
  <c r="F47" i="12" s="1"/>
  <c r="F48" i="12" l="1"/>
  <c r="F50" i="12"/>
  <c r="F49" i="12"/>
  <c r="F51" i="12" l="1"/>
</calcChain>
</file>

<file path=xl/sharedStrings.xml><?xml version="1.0" encoding="utf-8"?>
<sst xmlns="http://schemas.openxmlformats.org/spreadsheetml/2006/main" count="1307" uniqueCount="227">
  <si>
    <t>Cantidad</t>
  </si>
  <si>
    <t>PRESUPUESTO DE OBRA</t>
  </si>
  <si>
    <t>ITEM</t>
  </si>
  <si>
    <t>TOTAL COSTO DIRECTO</t>
  </si>
  <si>
    <t>Tarifa</t>
  </si>
  <si>
    <t>Descripción</t>
  </si>
  <si>
    <t>Tipo</t>
  </si>
  <si>
    <t>Unidad</t>
  </si>
  <si>
    <t>III. TRANSPORTES</t>
  </si>
  <si>
    <t>Trabajador</t>
  </si>
  <si>
    <t>Jornal</t>
  </si>
  <si>
    <t>Jornal Total</t>
  </si>
  <si>
    <t>Rendimiento</t>
  </si>
  <si>
    <t>Tarifa/Hora</t>
  </si>
  <si>
    <t>I. EQUIPO</t>
  </si>
  <si>
    <t>II. MATERIALES EN OBRA</t>
  </si>
  <si>
    <t>Material</t>
  </si>
  <si>
    <t>IV. MANO DE OBRA</t>
  </si>
  <si>
    <t>1.1</t>
  </si>
  <si>
    <t>U.M.</t>
  </si>
  <si>
    <t>Herramienta Menor (10% M.O.)</t>
  </si>
  <si>
    <t>Oficial (1)</t>
  </si>
  <si>
    <t>DESCRIPCIÓN</t>
  </si>
  <si>
    <t>UN</t>
  </si>
  <si>
    <t>1.0</t>
  </si>
  <si>
    <t>PRELIMINARES</t>
  </si>
  <si>
    <t>2.0</t>
  </si>
  <si>
    <t>2.1</t>
  </si>
  <si>
    <t>2.2</t>
  </si>
  <si>
    <t>2.3</t>
  </si>
  <si>
    <t>3.0</t>
  </si>
  <si>
    <t>3.1</t>
  </si>
  <si>
    <t>3.2</t>
  </si>
  <si>
    <t>4.0</t>
  </si>
  <si>
    <t>4.1</t>
  </si>
  <si>
    <t>ACTIVIDAD</t>
  </si>
  <si>
    <t>Ayudante (2)</t>
  </si>
  <si>
    <t>Total</t>
  </si>
  <si>
    <t>Área Tubo:</t>
  </si>
  <si>
    <t>Domiciliarias</t>
  </si>
  <si>
    <t>3.3</t>
  </si>
  <si>
    <t>DOMICILIARIAS D= 160 MM (6")</t>
  </si>
  <si>
    <t>1.2</t>
  </si>
  <si>
    <t>Excavación en roca a cualquier profundidad</t>
  </si>
  <si>
    <t xml:space="preserve">Cargue, retiro y disposición de material sobrante </t>
  </si>
  <si>
    <t>2.4</t>
  </si>
  <si>
    <t xml:space="preserve"> </t>
  </si>
  <si>
    <t>CANTIDAD</t>
  </si>
  <si>
    <t xml:space="preserve">V/TOTAL </t>
  </si>
  <si>
    <t>un</t>
  </si>
  <si>
    <t>1.3</t>
  </si>
  <si>
    <t>1.4</t>
  </si>
  <si>
    <t>1.5</t>
  </si>
  <si>
    <t>5.1</t>
  </si>
  <si>
    <t>m</t>
  </si>
  <si>
    <t>COSTO TOTAL DE LA OBRA</t>
  </si>
  <si>
    <t>OBJETO:</t>
  </si>
  <si>
    <t xml:space="preserve">FECHA: </t>
  </si>
  <si>
    <t>VALOR CAPíTULO</t>
  </si>
  <si>
    <t>Vr. Unitario</t>
  </si>
  <si>
    <t>Precio Unit.</t>
  </si>
  <si>
    <t>Prestac. (%)</t>
  </si>
  <si>
    <t>SubTotal</t>
  </si>
  <si>
    <t>(1 *2)</t>
  </si>
  <si>
    <t>Cantidad (1)</t>
  </si>
  <si>
    <t>Distancia (2)</t>
  </si>
  <si>
    <t>UNIDAD</t>
  </si>
  <si>
    <t>ÍTEM</t>
  </si>
  <si>
    <t xml:space="preserve"> ANÁLISIS DE PRECIOS UNITARIOS - APU</t>
  </si>
  <si>
    <r>
      <t>m</t>
    </r>
    <r>
      <rPr>
        <vertAlign val="superscript"/>
        <sz val="11"/>
        <rFont val="Arial"/>
        <family val="2"/>
      </rPr>
      <t>2</t>
    </r>
  </si>
  <si>
    <r>
      <t>m</t>
    </r>
    <r>
      <rPr>
        <vertAlign val="superscript"/>
        <sz val="11"/>
        <rFont val="Arial"/>
        <family val="2"/>
      </rPr>
      <t>3</t>
    </r>
  </si>
  <si>
    <t xml:space="preserve">Vr. UNITARIO </t>
  </si>
  <si>
    <t>ALCANTARILLADOS</t>
  </si>
  <si>
    <t>Suministro e instalación de tubería de alcantarillado PVC estructural D=315 mm (12")</t>
  </si>
  <si>
    <t>Cerramiento con tela sintética verde</t>
  </si>
  <si>
    <t>5.0</t>
  </si>
  <si>
    <t>OBRAS EN CONCRETO HIDRÁULICO</t>
  </si>
  <si>
    <t>Valla de señalización y seguridad</t>
  </si>
  <si>
    <t>Pozo de inspección en mampostería con ladrillo macizo (tolete). H=1.01 - 2 m  D= 1.20 m</t>
  </si>
  <si>
    <t>EXCAVACIONES Y RELLENOS</t>
  </si>
  <si>
    <t>2.5</t>
  </si>
  <si>
    <t>2.6</t>
  </si>
  <si>
    <r>
      <t>m</t>
    </r>
    <r>
      <rPr>
        <vertAlign val="superscript"/>
        <sz val="10"/>
        <rFont val="Arial"/>
        <family val="2"/>
      </rPr>
      <t>2</t>
    </r>
  </si>
  <si>
    <t>Longitud
(m)</t>
  </si>
  <si>
    <t>Ancho
(m)</t>
  </si>
  <si>
    <t>Altura
(m)</t>
  </si>
  <si>
    <t>Espesor
(m)</t>
  </si>
  <si>
    <t>Diámetro
(Ø)</t>
  </si>
  <si>
    <t>Elementos</t>
  </si>
  <si>
    <t>Peso Unitario (kg/m)</t>
  </si>
  <si>
    <t>Peso
(kg)</t>
  </si>
  <si>
    <r>
      <t>Área
 (m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)</t>
    </r>
  </si>
  <si>
    <r>
      <t>Volumen
(m</t>
    </r>
    <r>
      <rPr>
        <b/>
        <vertAlign val="superscript"/>
        <sz val="10"/>
        <color indexed="8"/>
        <rFont val="Arial"/>
        <family val="2"/>
      </rPr>
      <t>3</t>
    </r>
    <r>
      <rPr>
        <b/>
        <sz val="10"/>
        <color indexed="8"/>
        <rFont val="Arial"/>
        <family val="2"/>
      </rPr>
      <t>)</t>
    </r>
  </si>
  <si>
    <t>ADMINISTRACIÓN (28.00%)</t>
  </si>
  <si>
    <t>IMPREVISTOS (2.00%)</t>
  </si>
  <si>
    <t>UTILIDAD (5.00%)</t>
  </si>
  <si>
    <t>MEMORIA DE CÁLCULO DE CANTIDADES DE OBRA</t>
  </si>
  <si>
    <t>RED PRINCIPAL D= 315 MM (12")</t>
  </si>
  <si>
    <t>5% Excavación</t>
  </si>
  <si>
    <t>Excavación</t>
  </si>
  <si>
    <t>Relleno compactado con material de préstamo</t>
  </si>
  <si>
    <t>Demolición de andenes y pisos en concreto (incluye acabado y retiro)</t>
  </si>
  <si>
    <t>Pozo nuevo</t>
  </si>
  <si>
    <t>Equipo de topografía</t>
  </si>
  <si>
    <t>Topografo (1)</t>
  </si>
  <si>
    <t>Cadenero (1)</t>
  </si>
  <si>
    <t>Valla de señalización y seguridad (dim. 1,0 x 1,0 m)</t>
  </si>
  <si>
    <t>Ayudante (1)</t>
  </si>
  <si>
    <t xml:space="preserve">Tela sintética </t>
  </si>
  <si>
    <t>Madera rolliza D=3" L=2.5-3.0 m</t>
  </si>
  <si>
    <t>Compresor 120 HP, con martillo.</t>
  </si>
  <si>
    <t>Material sobrante</t>
  </si>
  <si>
    <t>m3k</t>
  </si>
  <si>
    <t>Minicargador</t>
  </si>
  <si>
    <t>Derechos de disposición de materiales</t>
  </si>
  <si>
    <t>Pisón de mano</t>
  </si>
  <si>
    <t>Relleno compactado con material común</t>
  </si>
  <si>
    <t>Relleno de zanja con material granular para cimentación de tubería</t>
  </si>
  <si>
    <r>
      <t>m</t>
    </r>
    <r>
      <rPr>
        <vertAlign val="superscript"/>
        <sz val="11"/>
        <color theme="1"/>
        <rFont val="Arial"/>
        <family val="2"/>
      </rPr>
      <t>3</t>
    </r>
  </si>
  <si>
    <t>Arena</t>
  </si>
  <si>
    <t>Mat. Común</t>
  </si>
  <si>
    <t>2.7</t>
  </si>
  <si>
    <t>Afirmado</t>
  </si>
  <si>
    <t>Arena sin contenido de finos</t>
  </si>
  <si>
    <t>Compactador manual</t>
  </si>
  <si>
    <t>Saltarín</t>
  </si>
  <si>
    <t>Agua</t>
  </si>
  <si>
    <t>lt</t>
  </si>
  <si>
    <t>Menos (-) relleno compactado material común</t>
  </si>
  <si>
    <t>Lubricante PVC x 500 grs</t>
  </si>
  <si>
    <t>Tubería PVC estructural alcantarillado D=315 mm</t>
  </si>
  <si>
    <t>Desperdicios (4%)</t>
  </si>
  <si>
    <t>Conexiones domiciliarias de alcantarillado longitud &lt; o = a 6.0m (incluye kit silla yee, tubería D=160 mm (6"), accesorios y caja de inspección 0.60 x 0.60)</t>
  </si>
  <si>
    <t>Kit Silla Yee PVC alcantarillado 250 x 160</t>
  </si>
  <si>
    <t>Tubería PVC Sanitaría D= 160 mm (6") x 6m</t>
  </si>
  <si>
    <t>Codo 45° 160 mm (6")</t>
  </si>
  <si>
    <t>Soldadura pvc wet bonding (1/8 gl.)</t>
  </si>
  <si>
    <t>Tapa prefabricada 70x70</t>
  </si>
  <si>
    <t>Ladrillo macizo prens. 24.5x12x5.5c</t>
  </si>
  <si>
    <t>Concreto corriente grava común 1500</t>
  </si>
  <si>
    <t>Mortero 1:4 impermeabilizado</t>
  </si>
  <si>
    <t>Placa en concreto 3000 psi 10cm mal</t>
  </si>
  <si>
    <t>Mortero 1:3 impermeabilizado</t>
  </si>
  <si>
    <t>Acero corrugado figurado PDR-60</t>
  </si>
  <si>
    <t>Muro tipo confinado ladrillo prensa</t>
  </si>
  <si>
    <t>Friso impermeabilizado muros 1:3</t>
  </si>
  <si>
    <t>Aro y tapa pozos inspección en hf</t>
  </si>
  <si>
    <t>KG</t>
  </si>
  <si>
    <t>Materiales varios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</si>
  <si>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</si>
  <si>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</si>
  <si>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Material de Sub-Base</t>
  </si>
  <si>
    <t>Concreto Resistencia 21 (MPa)</t>
  </si>
  <si>
    <t>% Expansión (25%)</t>
  </si>
  <si>
    <t>Vías peatonales, rampas, andenes y escalas en Concreto de 21 MPa e= 0.10 m</t>
  </si>
  <si>
    <t>Corte y demolición de pavimento rígido (incluye retiro)</t>
  </si>
  <si>
    <t>Cortadora de pavimento</t>
  </si>
  <si>
    <t>Entibados para excavación prof. 0 &gt; 2.50 m</t>
  </si>
  <si>
    <t>Pavimento</t>
  </si>
  <si>
    <t>Base Granular</t>
  </si>
  <si>
    <t>Base granular</t>
  </si>
  <si>
    <t>Materiales para Entibados (incluye tablas, tablon, madera rolliza, puntilla)</t>
  </si>
  <si>
    <t>Sub-Base granular</t>
  </si>
  <si>
    <t>SUBBASES Y BASES COMPACTADAS</t>
  </si>
  <si>
    <t>Pisos</t>
  </si>
  <si>
    <t>Sub-Base</t>
  </si>
  <si>
    <t>4.2</t>
  </si>
  <si>
    <t>m3</t>
  </si>
  <si>
    <t>Material de Base</t>
  </si>
  <si>
    <t>5.2</t>
  </si>
  <si>
    <t>Pavimento de concreto hidráulico</t>
  </si>
  <si>
    <t xml:space="preserve">Aspersor manual
</t>
  </si>
  <si>
    <t xml:space="preserve">Compresor (barrido y soplado)
</t>
  </si>
  <si>
    <t xml:space="preserve">Formaleta metálica (concreto hidráulico)
</t>
  </si>
  <si>
    <t>Regla vibratoria</t>
  </si>
  <si>
    <t>Vibrador de concreto</t>
  </si>
  <si>
    <t>Barras de transferencia de carga (1'')</t>
  </si>
  <si>
    <t>Barras de unión de 1/2´´</t>
  </si>
  <si>
    <t>Cintilla De Poliuretano (Sikarod) (Pavimentos De Concreto Hidráulico)</t>
  </si>
  <si>
    <t>Sello de silicona o sellador autonivelante</t>
  </si>
  <si>
    <t>Antisol blanco (presentación 20 kg)</t>
  </si>
  <si>
    <t>Concreto hidráulico MR-43</t>
  </si>
  <si>
    <t>kg</t>
  </si>
  <si>
    <t>Transporte de concreto</t>
  </si>
  <si>
    <t>Varios</t>
  </si>
  <si>
    <t>Localización y replanteo de redes y construcciones (incluye topografía y planos récord)</t>
  </si>
  <si>
    <t>Dibujante (1)</t>
  </si>
  <si>
    <t>Excavación manual en material común y conglomerado</t>
  </si>
  <si>
    <t>Material de demolición</t>
  </si>
  <si>
    <t>Material de recebo para relleno (Puesto en obra)</t>
  </si>
  <si>
    <t>6.0</t>
  </si>
  <si>
    <t>OBRAS CIVILES VARIAS</t>
  </si>
  <si>
    <t>6.1</t>
  </si>
  <si>
    <t>Limpieza general de la obra</t>
  </si>
  <si>
    <t>7.0</t>
  </si>
  <si>
    <t>ENSAYOS DE LABORATORIO</t>
  </si>
  <si>
    <t>7.1</t>
  </si>
  <si>
    <t>Próctor modificado</t>
  </si>
  <si>
    <t>7.2</t>
  </si>
  <si>
    <t>Densidades de campo</t>
  </si>
  <si>
    <t>7.3</t>
  </si>
  <si>
    <t>Resistencia a la compresión</t>
  </si>
  <si>
    <t>Frecuencia semanal (Norma EPM)</t>
  </si>
  <si>
    <t>Cada 40 m de zanja (Norma EPM)</t>
  </si>
  <si>
    <r>
      <t>Cada 10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de concreto de mezcla a colocar (Norma EPM)</t>
    </r>
  </si>
  <si>
    <t>Ensayo de Laboratorio de Proctor Modificado</t>
  </si>
  <si>
    <t>Ensayo de Laboratorio de Densidades de Campo</t>
  </si>
  <si>
    <t>Ensayo de Laboratorio de Resistencia a la Compresión</t>
  </si>
  <si>
    <t>P1 a P2</t>
  </si>
  <si>
    <t>P2 a P3</t>
  </si>
  <si>
    <t>P3 a Pnvo</t>
  </si>
  <si>
    <t>Pnvo a P4</t>
  </si>
  <si>
    <t>Calle 12 costado norte</t>
  </si>
  <si>
    <t>Calle 12 costado sur</t>
  </si>
  <si>
    <t>Cruce calle 4</t>
  </si>
  <si>
    <t>Cruce calle 5</t>
  </si>
  <si>
    <t>Cajas de Inspección</t>
  </si>
  <si>
    <t>Calle 12 Cras 4 y 5</t>
  </si>
  <si>
    <t>Mantenimiento de pozos de inspección existentes</t>
  </si>
  <si>
    <t>3.4</t>
  </si>
  <si>
    <t>P1 a P4</t>
  </si>
  <si>
    <t>Mortero 1:3</t>
  </si>
  <si>
    <t>Ladrillo T-1 o Tolete</t>
  </si>
  <si>
    <t>u</t>
  </si>
  <si>
    <t>Código:  GPI-SG.CDR01-210.F42</t>
  </si>
  <si>
    <t>Versión 1.0</t>
  </si>
  <si>
    <t>Pág.1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</si>
</sst>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0.000"/>
    <numFmt numFmtId="169" formatCode="#,##0.0"/>
    <numFmt numFmtId="170" formatCode="#,##0.000"/>
    <numFmt numFmtId="171" formatCode="0.0%"/>
    <numFmt numFmtId="172" formatCode="_ * #,##0.00_ ;_ * \-#,##0.00_ ;_ * &quot;-&quot;??_ ;_ @_ "/>
    <numFmt numFmtId="173" formatCode="_ &quot;$&quot;\ * #,##0.00_ ;_ &quot;$&quot;\ * \-#,##0.00_ ;_ &quot;$&quot;\ * &quot;-&quot;??_ ;_ @_ "/>
    <numFmt numFmtId="174" formatCode="0.0000"/>
    <numFmt numFmtId="175" formatCode="_(&quot;$&quot;* #,##0.00_);_(&quot;$&quot;* \(#,##0.00\);_(&quot;$&quot;* &quot;-&quot;_);_(@_)"/>
    <numFmt numFmtId="176" formatCode="_-* #,##0.00\ &quot;€&quot;_-;\-* #,##0.00\ &quot;€&quot;_-;_-* &quot;-&quot;??\ &quot;€&quot;_-;_-@_-"/>
    <numFmt numFmtId="177" formatCode="_-* #,##0\ &quot;$&quot;_-;\-* #,##0\ &quot;$&quot;_-;_-* &quot;-&quot;\ &quot;$&quot;_-;_-@_-"/>
    <numFmt numFmtId="178" formatCode="_([$$-240A]\ * #,##0.00_);_([$$-240A]\ * \(#,##0.00\);_([$$-240A]\ * &quot;-&quot;??_);_(@_)"/>
    <numFmt numFmtId="179" formatCode="&quot;$&quot;\ #,##0.00"/>
    <numFmt numFmtId="180" formatCode="_-* #,##0\ _€_-;\-* #,##0\ _€_-;_-* &quot;-&quot;\ _€_-;_-@_-"/>
    <numFmt numFmtId="181" formatCode="_-* #,##0.00\ _€_-;\-* #,##0.00\ _€_-;_-* &quot;-&quot;??\ _€_-;_-@_-"/>
  </numFmts>
  <fonts count="42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sz val="11"/>
      <color theme="9" tint="-0.249977111117893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1" fillId="0" borderId="0"/>
    <xf numFmtId="164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0" fontId="9" fillId="0" borderId="0"/>
    <xf numFmtId="43" fontId="21" fillId="0" borderId="0" applyFon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543">
    <xf numFmtId="0" fontId="0" fillId="0" borderId="0" xfId="0"/>
    <xf numFmtId="0" fontId="11" fillId="0" borderId="0" xfId="7" applyFont="1"/>
    <xf numFmtId="0" fontId="13" fillId="0" borderId="0" xfId="7" applyFont="1"/>
    <xf numFmtId="175" fontId="13" fillId="0" borderId="0" xfId="4" applyNumberFormat="1" applyFont="1" applyFill="1" applyBorder="1"/>
    <xf numFmtId="175" fontId="11" fillId="0" borderId="0" xfId="4" applyNumberFormat="1" applyFont="1"/>
    <xf numFmtId="175" fontId="14" fillId="0" borderId="0" xfId="4" applyNumberFormat="1" applyFont="1" applyFill="1" applyBorder="1"/>
    <xf numFmtId="0" fontId="14" fillId="0" borderId="0" xfId="7" applyFont="1"/>
    <xf numFmtId="0" fontId="23" fillId="0" borderId="0" xfId="16" applyFont="1" applyAlignment="1">
      <alignment horizontal="left"/>
    </xf>
    <xf numFmtId="0" fontId="23" fillId="0" borderId="0" xfId="16" applyFont="1"/>
    <xf numFmtId="0" fontId="23" fillId="0" borderId="0" xfId="16" applyFont="1" applyAlignment="1">
      <alignment horizontal="center"/>
    </xf>
    <xf numFmtId="178" fontId="27" fillId="5" borderId="1" xfId="21" applyNumberFormat="1" applyFont="1" applyFill="1" applyBorder="1" applyAlignment="1">
      <alignment horizontal="center" vertical="center" wrapText="1"/>
    </xf>
    <xf numFmtId="0" fontId="23" fillId="5" borderId="0" xfId="16" applyFont="1" applyFill="1" applyAlignment="1">
      <alignment horizontal="left"/>
    </xf>
    <xf numFmtId="0" fontId="23" fillId="5" borderId="0" xfId="16" applyFont="1" applyFill="1"/>
    <xf numFmtId="166" fontId="23" fillId="0" borderId="0" xfId="26" applyFont="1"/>
    <xf numFmtId="166" fontId="23" fillId="0" borderId="0" xfId="16" applyNumberFormat="1" applyFont="1"/>
    <xf numFmtId="0" fontId="24" fillId="0" borderId="11" xfId="20" applyFont="1" applyBorder="1" applyAlignment="1">
      <alignment vertical="center" wrapText="1"/>
    </xf>
    <xf numFmtId="0" fontId="24" fillId="0" borderId="12" xfId="20" applyFont="1" applyBorder="1" applyAlignment="1">
      <alignment vertical="center" wrapText="1"/>
    </xf>
    <xf numFmtId="49" fontId="25" fillId="7" borderId="10" xfId="23" applyNumberFormat="1" applyFont="1" applyFill="1" applyBorder="1" applyAlignment="1">
      <alignment horizontal="center" vertical="center"/>
    </xf>
    <xf numFmtId="49" fontId="25" fillId="7" borderId="47" xfId="23" applyNumberFormat="1" applyFont="1" applyFill="1" applyBorder="1" applyAlignment="1">
      <alignment horizontal="center" vertical="center"/>
    </xf>
    <xf numFmtId="49" fontId="27" fillId="0" borderId="47" xfId="24" applyNumberFormat="1" applyFont="1" applyBorder="1" applyAlignment="1">
      <alignment horizontal="center" vertical="center"/>
    </xf>
    <xf numFmtId="0" fontId="27" fillId="0" borderId="1" xfId="16" applyFont="1" applyBorder="1" applyAlignment="1">
      <alignment horizontal="center" vertical="center"/>
    </xf>
    <xf numFmtId="175" fontId="17" fillId="0" borderId="21" xfId="4" applyNumberFormat="1" applyFont="1" applyFill="1" applyBorder="1" applyAlignment="1">
      <alignment horizontal="center"/>
    </xf>
    <xf numFmtId="175" fontId="17" fillId="0" borderId="21" xfId="4" quotePrefix="1" applyNumberFormat="1" applyFont="1" applyFill="1" applyBorder="1" applyAlignment="1">
      <alignment horizontal="center"/>
    </xf>
    <xf numFmtId="175" fontId="17" fillId="0" borderId="29" xfId="4" applyNumberFormat="1" applyFont="1" applyFill="1" applyBorder="1" applyAlignment="1">
      <alignment horizontal="center"/>
    </xf>
    <xf numFmtId="175" fontId="8" fillId="0" borderId="32" xfId="4" applyNumberFormat="1" applyFont="1" applyFill="1" applyBorder="1"/>
    <xf numFmtId="3" fontId="9" fillId="0" borderId="1" xfId="7" applyNumberFormat="1" applyBorder="1" applyAlignment="1">
      <alignment horizontal="center"/>
    </xf>
    <xf numFmtId="175" fontId="9" fillId="0" borderId="1" xfId="4" applyNumberFormat="1" applyFont="1" applyBorder="1" applyAlignment="1">
      <alignment horizontal="center"/>
    </xf>
    <xf numFmtId="4" fontId="9" fillId="0" borderId="1" xfId="7" applyNumberFormat="1" applyBorder="1" applyAlignment="1">
      <alignment horizontal="center"/>
    </xf>
    <xf numFmtId="175" fontId="9" fillId="0" borderId="4" xfId="4" applyNumberFormat="1" applyFont="1" applyBorder="1" applyAlignment="1">
      <alignment horizontal="center"/>
    </xf>
    <xf numFmtId="175" fontId="8" fillId="0" borderId="33" xfId="4" applyNumberFormat="1" applyFont="1" applyFill="1" applyBorder="1"/>
    <xf numFmtId="3" fontId="8" fillId="0" borderId="1" xfId="7" applyNumberFormat="1" applyFont="1" applyBorder="1" applyAlignment="1">
      <alignment horizontal="center"/>
    </xf>
    <xf numFmtId="175" fontId="8" fillId="0" borderId="1" xfId="4" applyNumberFormat="1" applyFont="1" applyBorder="1" applyAlignment="1">
      <alignment horizontal="center"/>
    </xf>
    <xf numFmtId="4" fontId="8" fillId="0" borderId="1" xfId="7" applyNumberFormat="1" applyFont="1" applyBorder="1" applyAlignment="1">
      <alignment horizontal="center"/>
    </xf>
    <xf numFmtId="175" fontId="8" fillId="0" borderId="4" xfId="4" applyNumberFormat="1" applyFont="1" applyBorder="1" applyAlignment="1">
      <alignment horizontal="center"/>
    </xf>
    <xf numFmtId="3" fontId="8" fillId="0" borderId="5" xfId="7" applyNumberFormat="1" applyFont="1" applyBorder="1" applyAlignment="1">
      <alignment horizontal="center"/>
    </xf>
    <xf numFmtId="3" fontId="8" fillId="0" borderId="9" xfId="7" applyNumberFormat="1" applyFont="1" applyBorder="1" applyAlignment="1">
      <alignment horizontal="center"/>
    </xf>
    <xf numFmtId="175" fontId="8" fillId="0" borderId="9" xfId="4" applyNumberFormat="1" applyFont="1" applyFill="1" applyBorder="1"/>
    <xf numFmtId="175" fontId="8" fillId="0" borderId="18" xfId="4" applyNumberFormat="1" applyFont="1" applyFill="1" applyBorder="1"/>
    <xf numFmtId="0" fontId="8" fillId="0" borderId="19" xfId="7" applyFont="1" applyBorder="1"/>
    <xf numFmtId="175" fontId="8" fillId="0" borderId="0" xfId="4" applyNumberFormat="1" applyFont="1" applyFill="1" applyBorder="1"/>
    <xf numFmtId="0" fontId="8" fillId="0" borderId="0" xfId="7" applyFont="1"/>
    <xf numFmtId="175" fontId="17" fillId="0" borderId="0" xfId="4" applyNumberFormat="1" applyFont="1" applyFill="1" applyBorder="1" applyAlignment="1">
      <alignment horizontal="center"/>
    </xf>
    <xf numFmtId="175" fontId="17" fillId="0" borderId="39" xfId="4" applyNumberFormat="1" applyFont="1" applyFill="1" applyBorder="1" applyAlignment="1">
      <alignment horizontal="right"/>
    </xf>
    <xf numFmtId="175" fontId="8" fillId="0" borderId="31" xfId="4" applyNumberFormat="1" applyFont="1" applyFill="1" applyBorder="1"/>
    <xf numFmtId="175" fontId="8" fillId="0" borderId="1" xfId="4" applyNumberFormat="1" applyFont="1" applyFill="1" applyBorder="1" applyAlignment="1">
      <alignment horizontal="center" vertical="center"/>
    </xf>
    <xf numFmtId="175" fontId="8" fillId="0" borderId="4" xfId="4" applyNumberFormat="1" applyFont="1" applyFill="1" applyBorder="1" applyAlignment="1">
      <alignment horizontal="center" vertical="center"/>
    </xf>
    <xf numFmtId="175" fontId="8" fillId="0" borderId="1" xfId="4" applyNumberFormat="1" applyFont="1" applyFill="1" applyBorder="1"/>
    <xf numFmtId="175" fontId="8" fillId="0" borderId="4" xfId="4" applyNumberFormat="1" applyFont="1" applyFill="1" applyBorder="1"/>
    <xf numFmtId="175" fontId="8" fillId="0" borderId="5" xfId="4" applyNumberFormat="1" applyFont="1" applyFill="1" applyBorder="1"/>
    <xf numFmtId="175" fontId="8" fillId="0" borderId="6" xfId="4" applyNumberFormat="1" applyFont="1" applyFill="1" applyBorder="1"/>
    <xf numFmtId="175" fontId="8" fillId="0" borderId="34" xfId="4" applyNumberFormat="1" applyFont="1" applyFill="1" applyBorder="1"/>
    <xf numFmtId="175" fontId="17" fillId="0" borderId="39" xfId="4" applyNumberFormat="1" applyFont="1" applyFill="1" applyBorder="1"/>
    <xf numFmtId="0" fontId="10" fillId="0" borderId="7" xfId="0" applyFont="1" applyBorder="1" applyAlignment="1">
      <alignment horizontal="center"/>
    </xf>
    <xf numFmtId="0" fontId="10" fillId="0" borderId="21" xfId="7" applyFont="1" applyBorder="1" applyAlignment="1">
      <alignment horizontal="center"/>
    </xf>
    <xf numFmtId="175" fontId="10" fillId="0" borderId="21" xfId="4" applyNumberFormat="1" applyFont="1" applyFill="1" applyBorder="1" applyAlignment="1">
      <alignment horizontal="center"/>
    </xf>
    <xf numFmtId="0" fontId="8" fillId="0" borderId="25" xfId="7" applyFont="1" applyBorder="1"/>
    <xf numFmtId="175" fontId="8" fillId="0" borderId="1" xfId="4" applyNumberFormat="1" applyFont="1" applyFill="1" applyBorder="1" applyAlignment="1">
      <alignment horizontal="center"/>
    </xf>
    <xf numFmtId="4" fontId="8" fillId="0" borderId="1" xfId="7" applyNumberFormat="1" applyFont="1" applyBorder="1"/>
    <xf numFmtId="0" fontId="8" fillId="0" borderId="26" xfId="7" applyFont="1" applyBorder="1"/>
    <xf numFmtId="175" fontId="8" fillId="0" borderId="9" xfId="4" applyNumberFormat="1" applyFont="1" applyFill="1" applyBorder="1" applyAlignment="1">
      <alignment horizontal="center"/>
    </xf>
    <xf numFmtId="3" fontId="8" fillId="0" borderId="9" xfId="7" applyNumberFormat="1" applyFont="1" applyBorder="1"/>
    <xf numFmtId="4" fontId="8" fillId="0" borderId="16" xfId="7" applyNumberFormat="1" applyFont="1" applyBorder="1"/>
    <xf numFmtId="175" fontId="17" fillId="0" borderId="27" xfId="4" applyNumberFormat="1" applyFont="1" applyFill="1" applyBorder="1" applyAlignment="1">
      <alignment horizontal="center"/>
    </xf>
    <xf numFmtId="0" fontId="17" fillId="0" borderId="27" xfId="7" applyFont="1" applyBorder="1" applyAlignment="1">
      <alignment horizontal="center"/>
    </xf>
    <xf numFmtId="9" fontId="9" fillId="0" borderId="1" xfId="11" applyFont="1" applyFill="1" applyBorder="1" applyAlignment="1">
      <alignment horizontal="center"/>
    </xf>
    <xf numFmtId="175" fontId="9" fillId="0" borderId="1" xfId="4" applyNumberFormat="1" applyFont="1" applyFill="1" applyBorder="1" applyAlignment="1">
      <alignment horizontal="center"/>
    </xf>
    <xf numFmtId="175" fontId="9" fillId="0" borderId="4" xfId="4" applyNumberFormat="1" applyFont="1" applyFill="1" applyBorder="1" applyAlignment="1">
      <alignment horizontal="center"/>
    </xf>
    <xf numFmtId="175" fontId="9" fillId="0" borderId="5" xfId="4" applyNumberFormat="1" applyFont="1" applyFill="1" applyBorder="1" applyAlignment="1">
      <alignment horizontal="right"/>
    </xf>
    <xf numFmtId="0" fontId="8" fillId="0" borderId="28" xfId="7" applyFont="1" applyBorder="1"/>
    <xf numFmtId="175" fontId="8" fillId="0" borderId="28" xfId="4" applyNumberFormat="1" applyFont="1" applyFill="1" applyBorder="1"/>
    <xf numFmtId="175" fontId="8" fillId="0" borderId="23" xfId="4" applyNumberFormat="1" applyFont="1" applyFill="1" applyBorder="1"/>
    <xf numFmtId="175" fontId="8" fillId="0" borderId="0" xfId="4" applyNumberFormat="1" applyFont="1" applyFill="1" applyBorder="1" applyAlignment="1">
      <alignment horizontal="center"/>
    </xf>
    <xf numFmtId="0" fontId="16" fillId="0" borderId="22" xfId="7" applyFont="1" applyBorder="1"/>
    <xf numFmtId="175" fontId="16" fillId="0" borderId="23" xfId="4" applyNumberFormat="1" applyFont="1" applyFill="1" applyBorder="1"/>
    <xf numFmtId="0" fontId="16" fillId="0" borderId="23" xfId="7" applyFont="1" applyBorder="1"/>
    <xf numFmtId="175" fontId="16" fillId="0" borderId="35" xfId="4" applyNumberFormat="1" applyFont="1" applyFill="1" applyBorder="1"/>
    <xf numFmtId="0" fontId="8" fillId="0" borderId="42" xfId="7" applyFont="1" applyBorder="1"/>
    <xf numFmtId="175" fontId="8" fillId="0" borderId="11" xfId="4" applyNumberFormat="1" applyFont="1" applyFill="1" applyBorder="1"/>
    <xf numFmtId="0" fontId="8" fillId="0" borderId="11" xfId="7" applyFont="1" applyBorder="1"/>
    <xf numFmtId="175" fontId="17" fillId="0" borderId="31" xfId="4" applyNumberFormat="1" applyFont="1" applyFill="1" applyBorder="1" applyAlignment="1">
      <alignment horizontal="right"/>
    </xf>
    <xf numFmtId="175" fontId="17" fillId="0" borderId="31" xfId="4" applyNumberFormat="1" applyFont="1" applyFill="1" applyBorder="1"/>
    <xf numFmtId="0" fontId="10" fillId="0" borderId="24" xfId="7" applyFont="1" applyBorder="1" applyAlignment="1">
      <alignment horizontal="center"/>
    </xf>
    <xf numFmtId="0" fontId="8" fillId="0" borderId="41" xfId="7" applyFont="1" applyBorder="1"/>
    <xf numFmtId="49" fontId="18" fillId="0" borderId="47" xfId="8" applyNumberFormat="1" applyFont="1" applyBorder="1" applyAlignment="1">
      <alignment horizontal="center"/>
    </xf>
    <xf numFmtId="165" fontId="18" fillId="0" borderId="4" xfId="15" applyFont="1" applyFill="1" applyBorder="1" applyAlignment="1">
      <alignment horizontal="center" wrapText="1"/>
    </xf>
    <xf numFmtId="49" fontId="20" fillId="0" borderId="52" xfId="8" applyNumberFormat="1" applyFont="1" applyBorder="1" applyAlignment="1">
      <alignment horizontal="center" vertical="center"/>
    </xf>
    <xf numFmtId="0" fontId="9" fillId="0" borderId="0" xfId="7"/>
    <xf numFmtId="44" fontId="24" fillId="0" borderId="4" xfId="14" applyFont="1" applyBorder="1" applyAlignment="1">
      <alignment horizontal="right"/>
    </xf>
    <xf numFmtId="0" fontId="28" fillId="6" borderId="3" xfId="20" applyFont="1" applyFill="1" applyBorder="1" applyAlignment="1">
      <alignment horizontal="center" vertical="center" wrapText="1"/>
    </xf>
    <xf numFmtId="49" fontId="28" fillId="6" borderId="42" xfId="20" applyNumberFormat="1" applyFont="1" applyFill="1" applyBorder="1" applyAlignment="1">
      <alignment horizontal="center" vertical="center"/>
    </xf>
    <xf numFmtId="11" fontId="28" fillId="6" borderId="50" xfId="20" applyNumberFormat="1" applyFont="1" applyFill="1" applyBorder="1" applyAlignment="1">
      <alignment horizontal="center" vertical="center" wrapText="1"/>
    </xf>
    <xf numFmtId="43" fontId="28" fillId="6" borderId="50" xfId="22" applyFont="1" applyFill="1" applyBorder="1" applyAlignment="1">
      <alignment horizontal="center" vertical="center"/>
    </xf>
    <xf numFmtId="0" fontId="28" fillId="6" borderId="50" xfId="20" applyFont="1" applyFill="1" applyBorder="1" applyAlignment="1">
      <alignment horizontal="center" vertical="center"/>
    </xf>
    <xf numFmtId="0" fontId="27" fillId="0" borderId="36" xfId="24" applyFont="1" applyBorder="1" applyAlignment="1">
      <alignment vertical="center"/>
    </xf>
    <xf numFmtId="0" fontId="23" fillId="5" borderId="0" xfId="16" applyFont="1" applyFill="1" applyAlignment="1">
      <alignment vertical="center"/>
    </xf>
    <xf numFmtId="0" fontId="23" fillId="0" borderId="0" xfId="16" applyFont="1" applyAlignment="1">
      <alignment vertical="center"/>
    </xf>
    <xf numFmtId="0" fontId="27" fillId="0" borderId="36" xfId="24" applyFont="1" applyBorder="1" applyAlignment="1">
      <alignment horizontal="justify" vertical="center" wrapText="1"/>
    </xf>
    <xf numFmtId="0" fontId="27" fillId="0" borderId="36" xfId="24" applyFont="1" applyBorder="1" applyAlignment="1">
      <alignment vertical="center" wrapText="1"/>
    </xf>
    <xf numFmtId="0" fontId="25" fillId="0" borderId="45" xfId="21" applyFont="1" applyBorder="1" applyAlignment="1">
      <alignment horizontal="left" vertical="center" wrapText="1"/>
    </xf>
    <xf numFmtId="0" fontId="25" fillId="0" borderId="45" xfId="21" applyFont="1" applyBorder="1" applyAlignment="1">
      <alignment horizontal="center" vertical="center" wrapText="1"/>
    </xf>
    <xf numFmtId="169" fontId="25" fillId="0" borderId="45" xfId="21" applyNumberFormat="1" applyFont="1" applyBorder="1" applyAlignment="1">
      <alignment horizontal="center" wrapText="1"/>
    </xf>
    <xf numFmtId="178" fontId="25" fillId="0" borderId="45" xfId="21" applyNumberFormat="1" applyFont="1" applyBorder="1" applyAlignment="1">
      <alignment horizontal="center" vertical="center" wrapText="1"/>
    </xf>
    <xf numFmtId="178" fontId="25" fillId="0" borderId="46" xfId="21" applyNumberFormat="1" applyFont="1" applyBorder="1" applyAlignment="1">
      <alignment horizontal="center" vertical="center" wrapText="1"/>
    </xf>
    <xf numFmtId="178" fontId="24" fillId="0" borderId="18" xfId="16" applyNumberFormat="1" applyFont="1" applyBorder="1"/>
    <xf numFmtId="175" fontId="17" fillId="0" borderId="11" xfId="4" applyNumberFormat="1" applyFont="1" applyFill="1" applyBorder="1" applyAlignment="1">
      <alignment horizontal="right"/>
    </xf>
    <xf numFmtId="0" fontId="17" fillId="0" borderId="21" xfId="7" applyFont="1" applyBorder="1" applyAlignment="1">
      <alignment horizontal="center"/>
    </xf>
    <xf numFmtId="0" fontId="18" fillId="0" borderId="10" xfId="8" applyFont="1" applyBorder="1" applyAlignment="1">
      <alignment horizontal="center" vertical="center" wrapText="1"/>
    </xf>
    <xf numFmtId="49" fontId="25" fillId="0" borderId="44" xfId="21" applyNumberFormat="1" applyFont="1" applyBorder="1" applyAlignment="1">
      <alignment horizontal="center" vertical="center" wrapText="1"/>
    </xf>
    <xf numFmtId="49" fontId="27" fillId="0" borderId="52" xfId="24" applyNumberFormat="1" applyFont="1" applyBorder="1" applyAlignment="1">
      <alignment horizontal="center" vertical="center"/>
    </xf>
    <xf numFmtId="49" fontId="23" fillId="5" borderId="0" xfId="16" applyNumberFormat="1" applyFont="1" applyFill="1" applyAlignment="1">
      <alignment horizontal="center" vertical="center"/>
    </xf>
    <xf numFmtId="49" fontId="23" fillId="0" borderId="0" xfId="16" applyNumberFormat="1" applyFont="1" applyAlignment="1">
      <alignment horizontal="center" vertical="center"/>
    </xf>
    <xf numFmtId="0" fontId="9" fillId="0" borderId="0" xfId="8" applyAlignment="1">
      <alignment vertical="center"/>
    </xf>
    <xf numFmtId="0" fontId="10" fillId="0" borderId="0" xfId="8" applyFont="1" applyAlignment="1">
      <alignment horizontal="right"/>
    </xf>
    <xf numFmtId="0" fontId="10" fillId="0" borderId="15" xfId="8" applyFont="1" applyBorder="1" applyAlignment="1">
      <alignment horizontal="center" vertical="center"/>
    </xf>
    <xf numFmtId="4" fontId="9" fillId="0" borderId="0" xfId="8" applyNumberFormat="1" applyAlignment="1">
      <alignment horizontal="center"/>
    </xf>
    <xf numFmtId="168" fontId="9" fillId="0" borderId="0" xfId="8" applyNumberFormat="1" applyAlignment="1">
      <alignment horizontal="right"/>
    </xf>
    <xf numFmtId="174" fontId="9" fillId="0" borderId="0" xfId="8" applyNumberFormat="1" applyAlignment="1">
      <alignment horizontal="left"/>
    </xf>
    <xf numFmtId="172" fontId="25" fillId="0" borderId="0" xfId="2" applyFont="1" applyFill="1"/>
    <xf numFmtId="0" fontId="25" fillId="0" borderId="0" xfId="8" applyFont="1"/>
    <xf numFmtId="0" fontId="25" fillId="0" borderId="0" xfId="8" applyFont="1" applyAlignment="1">
      <alignment horizontal="center"/>
    </xf>
    <xf numFmtId="3" fontId="24" fillId="0" borderId="11" xfId="9" applyNumberFormat="1" applyFont="1" applyBorder="1" applyAlignment="1">
      <alignment horizontal="justify" vertical="center" wrapText="1"/>
    </xf>
    <xf numFmtId="3" fontId="24" fillId="0" borderId="11" xfId="9" applyNumberFormat="1" applyFont="1" applyBorder="1" applyAlignment="1">
      <alignment horizontal="center" vertical="center" wrapText="1"/>
    </xf>
    <xf numFmtId="3" fontId="24" fillId="0" borderId="11" xfId="9" applyNumberFormat="1" applyFont="1" applyBorder="1" applyAlignment="1">
      <alignment vertical="center" wrapText="1"/>
    </xf>
    <xf numFmtId="3" fontId="24" fillId="0" borderId="12" xfId="9" applyNumberFormat="1" applyFont="1" applyBorder="1" applyAlignment="1">
      <alignment vertical="center" wrapText="1"/>
    </xf>
    <xf numFmtId="172" fontId="27" fillId="0" borderId="0" xfId="2" applyFont="1" applyFill="1"/>
    <xf numFmtId="0" fontId="27" fillId="0" borderId="0" xfId="8" applyFont="1"/>
    <xf numFmtId="0" fontId="27" fillId="0" borderId="0" xfId="8" applyFont="1" applyAlignment="1">
      <alignment horizontal="center"/>
    </xf>
    <xf numFmtId="0" fontId="23" fillId="0" borderId="36" xfId="8" applyFont="1" applyBorder="1" applyAlignment="1">
      <alignment horizontal="justify" vertical="center" wrapText="1"/>
    </xf>
    <xf numFmtId="4" fontId="23" fillId="0" borderId="7" xfId="2" applyNumberFormat="1" applyFont="1" applyFill="1" applyBorder="1" applyAlignment="1">
      <alignment horizontal="center" vertical="center" wrapText="1"/>
    </xf>
    <xf numFmtId="4" fontId="23" fillId="0" borderId="14" xfId="2" applyNumberFormat="1" applyFont="1" applyFill="1" applyBorder="1" applyAlignment="1">
      <alignment horizontal="center" vertical="center" wrapText="1"/>
    </xf>
    <xf numFmtId="4" fontId="23" fillId="0" borderId="7" xfId="9" applyNumberFormat="1" applyFont="1" applyBorder="1" applyAlignment="1">
      <alignment horizontal="center" vertical="center" wrapText="1"/>
    </xf>
    <xf numFmtId="3" fontId="23" fillId="0" borderId="7" xfId="9" applyNumberFormat="1" applyFont="1" applyBorder="1" applyAlignment="1">
      <alignment horizontal="left" vertical="center" wrapText="1"/>
    </xf>
    <xf numFmtId="4" fontId="23" fillId="0" borderId="8" xfId="9" applyNumberFormat="1" applyFont="1" applyBorder="1" applyAlignment="1">
      <alignment horizontal="center" vertical="center" wrapText="1"/>
    </xf>
    <xf numFmtId="4" fontId="23" fillId="0" borderId="1" xfId="2" applyNumberFormat="1" applyFont="1" applyFill="1" applyBorder="1" applyAlignment="1">
      <alignment horizontal="center" vertical="center" wrapText="1"/>
    </xf>
    <xf numFmtId="4" fontId="23" fillId="0" borderId="1" xfId="9" applyNumberFormat="1" applyFont="1" applyBorder="1" applyAlignment="1">
      <alignment horizontal="center" vertical="center" wrapText="1"/>
    </xf>
    <xf numFmtId="4" fontId="23" fillId="0" borderId="4" xfId="9" applyNumberFormat="1" applyFont="1" applyBorder="1" applyAlignment="1">
      <alignment horizontal="center" vertical="center" wrapText="1"/>
    </xf>
    <xf numFmtId="9" fontId="23" fillId="0" borderId="36" xfId="8" applyNumberFormat="1" applyFont="1" applyBorder="1" applyAlignment="1">
      <alignment horizontal="justify" vertical="center" wrapText="1"/>
    </xf>
    <xf numFmtId="171" fontId="23" fillId="0" borderId="1" xfId="11" applyNumberFormat="1" applyFont="1" applyFill="1" applyBorder="1" applyAlignment="1">
      <alignment horizontal="center" vertical="center" wrapText="1"/>
    </xf>
    <xf numFmtId="0" fontId="24" fillId="0" borderId="16" xfId="8" applyFont="1" applyBorder="1" applyAlignment="1">
      <alignment horizontal="right" vertical="center" wrapText="1"/>
    </xf>
    <xf numFmtId="0" fontId="23" fillId="0" borderId="16" xfId="8" applyFont="1" applyBorder="1" applyAlignment="1">
      <alignment vertical="center" wrapText="1"/>
    </xf>
    <xf numFmtId="0" fontId="23" fillId="0" borderId="9" xfId="8" applyFont="1" applyBorder="1" applyAlignment="1">
      <alignment vertical="center" wrapText="1"/>
    </xf>
    <xf numFmtId="4" fontId="24" fillId="0" borderId="9" xfId="8" applyNumberFormat="1" applyFont="1" applyBorder="1" applyAlignment="1">
      <alignment horizontal="center" vertical="center" wrapText="1"/>
    </xf>
    <xf numFmtId="0" fontId="23" fillId="0" borderId="17" xfId="8" applyFont="1" applyBorder="1" applyAlignment="1">
      <alignment horizontal="center" vertical="center" wrapText="1"/>
    </xf>
    <xf numFmtId="4" fontId="24" fillId="0" borderId="9" xfId="2" applyNumberFormat="1" applyFont="1" applyFill="1" applyBorder="1" applyAlignment="1">
      <alignment horizontal="center" vertical="center" wrapText="1"/>
    </xf>
    <xf numFmtId="12" fontId="23" fillId="0" borderId="9" xfId="2" applyNumberFormat="1" applyFont="1" applyFill="1" applyBorder="1" applyAlignment="1">
      <alignment horizontal="center" vertical="center" wrapText="1"/>
    </xf>
    <xf numFmtId="4" fontId="23" fillId="0" borderId="9" xfId="2" applyNumberFormat="1" applyFont="1" applyFill="1" applyBorder="1" applyAlignment="1">
      <alignment horizontal="center" vertical="center" wrapText="1"/>
    </xf>
    <xf numFmtId="4" fontId="23" fillId="0" borderId="18" xfId="2" applyNumberFormat="1" applyFont="1" applyFill="1" applyBorder="1" applyAlignment="1">
      <alignment horizontal="center" vertical="center" wrapText="1"/>
    </xf>
    <xf numFmtId="0" fontId="25" fillId="0" borderId="0" xfId="8" applyFont="1" applyAlignment="1">
      <alignment vertical="center"/>
    </xf>
    <xf numFmtId="0" fontId="25" fillId="0" borderId="0" xfId="8" applyFont="1" applyAlignment="1">
      <alignment horizontal="right"/>
    </xf>
    <xf numFmtId="0" fontId="27" fillId="0" borderId="0" xfId="8" applyFont="1" applyAlignment="1">
      <alignment horizontal="left"/>
    </xf>
    <xf numFmtId="4" fontId="35" fillId="0" borderId="1" xfId="2" applyNumberFormat="1" applyFont="1" applyFill="1" applyBorder="1" applyAlignment="1">
      <alignment horizontal="center" vertical="center" wrapText="1"/>
    </xf>
    <xf numFmtId="9" fontId="23" fillId="0" borderId="16" xfId="8" applyNumberFormat="1" applyFont="1" applyBorder="1" applyAlignment="1">
      <alignment horizontal="center" vertical="center" wrapText="1"/>
    </xf>
    <xf numFmtId="168" fontId="27" fillId="0" borderId="0" xfId="8" applyNumberFormat="1" applyFont="1"/>
    <xf numFmtId="172" fontId="27" fillId="0" borderId="0" xfId="2" applyFont="1" applyFill="1" applyBorder="1"/>
    <xf numFmtId="172" fontId="27" fillId="0" borderId="0" xfId="2" applyFont="1" applyFill="1" applyBorder="1" applyAlignment="1">
      <alignment vertical="center"/>
    </xf>
    <xf numFmtId="2" fontId="27" fillId="0" borderId="0" xfId="8" applyNumberFormat="1" applyFont="1" applyAlignment="1">
      <alignment vertical="center"/>
    </xf>
    <xf numFmtId="172" fontId="27" fillId="0" borderId="0" xfId="2" applyFont="1" applyFill="1" applyBorder="1" applyAlignment="1"/>
    <xf numFmtId="2" fontId="27" fillId="0" borderId="0" xfId="8" applyNumberFormat="1" applyFont="1" applyAlignment="1">
      <alignment horizontal="right"/>
    </xf>
    <xf numFmtId="4" fontId="27" fillId="0" borderId="0" xfId="8" applyNumberFormat="1" applyFont="1" applyAlignment="1">
      <alignment vertical="center"/>
    </xf>
    <xf numFmtId="2" fontId="25" fillId="0" borderId="0" xfId="8" applyNumberFormat="1" applyFont="1" applyAlignment="1">
      <alignment horizontal="right"/>
    </xf>
    <xf numFmtId="4" fontId="24" fillId="0" borderId="16" xfId="8" applyNumberFormat="1" applyFont="1" applyBorder="1" applyAlignment="1">
      <alignment horizontal="center" vertical="center" wrapText="1"/>
    </xf>
    <xf numFmtId="172" fontId="27" fillId="0" borderId="0" xfId="2" applyFont="1"/>
    <xf numFmtId="0" fontId="27" fillId="0" borderId="0" xfId="8" applyFont="1" applyAlignment="1">
      <alignment horizontal="center" vertical="center"/>
    </xf>
    <xf numFmtId="0" fontId="23" fillId="0" borderId="0" xfId="8" applyFont="1" applyAlignment="1">
      <alignment vertical="center" wrapText="1"/>
    </xf>
    <xf numFmtId="4" fontId="23" fillId="0" borderId="0" xfId="2" applyNumberFormat="1" applyFont="1" applyFill="1" applyAlignment="1">
      <alignment horizontal="center" vertical="center" wrapText="1"/>
    </xf>
    <xf numFmtId="172" fontId="23" fillId="0" borderId="0" xfId="2" applyFont="1" applyFill="1" applyAlignment="1">
      <alignment horizontal="center" vertical="center" wrapText="1"/>
    </xf>
    <xf numFmtId="12" fontId="23" fillId="0" borderId="0" xfId="2" applyNumberFormat="1" applyFont="1" applyFill="1" applyAlignment="1">
      <alignment horizontal="center" vertical="center" wrapText="1"/>
    </xf>
    <xf numFmtId="49" fontId="25" fillId="0" borderId="2" xfId="8" applyNumberFormat="1" applyFont="1" applyBorder="1" applyAlignment="1">
      <alignment horizontal="center" vertical="center"/>
    </xf>
    <xf numFmtId="4" fontId="17" fillId="0" borderId="28" xfId="2" applyNumberFormat="1" applyFont="1" applyFill="1" applyBorder="1" applyAlignment="1">
      <alignment horizontal="center" vertical="center" wrapText="1"/>
    </xf>
    <xf numFmtId="4" fontId="17" fillId="0" borderId="54" xfId="2" applyNumberFormat="1" applyFont="1" applyFill="1" applyBorder="1" applyAlignment="1">
      <alignment horizontal="center" vertical="center" wrapText="1"/>
    </xf>
    <xf numFmtId="172" fontId="17" fillId="0" borderId="54" xfId="2" applyFont="1" applyFill="1" applyBorder="1" applyAlignment="1">
      <alignment horizontal="center" vertical="center" wrapText="1"/>
    </xf>
    <xf numFmtId="12" fontId="17" fillId="0" borderId="54" xfId="2" applyNumberFormat="1" applyFont="1" applyFill="1" applyBorder="1" applyAlignment="1">
      <alignment horizontal="center" vertical="center" wrapText="1"/>
    </xf>
    <xf numFmtId="4" fontId="17" fillId="0" borderId="55" xfId="2" applyNumberFormat="1" applyFont="1" applyFill="1" applyBorder="1" applyAlignment="1">
      <alignment horizontal="center" vertical="center" wrapText="1"/>
    </xf>
    <xf numFmtId="0" fontId="17" fillId="0" borderId="54" xfId="8" applyFont="1" applyBorder="1" applyAlignment="1">
      <alignment horizontal="center" vertical="center" wrapText="1"/>
    </xf>
    <xf numFmtId="2" fontId="23" fillId="0" borderId="1" xfId="16" applyNumberFormat="1" applyFont="1" applyBorder="1" applyAlignment="1">
      <alignment horizontal="center" vertical="center"/>
    </xf>
    <xf numFmtId="178" fontId="25" fillId="0" borderId="51" xfId="21" applyNumberFormat="1" applyFont="1" applyBorder="1" applyAlignment="1">
      <alignment horizontal="center" vertical="center" wrapText="1"/>
    </xf>
    <xf numFmtId="178" fontId="25" fillId="0" borderId="8" xfId="21" applyNumberFormat="1" applyFont="1" applyBorder="1" applyAlignment="1">
      <alignment horizontal="center" vertical="center" wrapText="1"/>
    </xf>
    <xf numFmtId="178" fontId="25" fillId="0" borderId="4" xfId="21" applyNumberFormat="1" applyFont="1" applyBorder="1" applyAlignment="1">
      <alignment horizontal="center" vertical="center" wrapText="1"/>
    </xf>
    <xf numFmtId="178" fontId="25" fillId="0" borderId="18" xfId="21" applyNumberFormat="1" applyFont="1" applyBorder="1" applyAlignment="1">
      <alignment horizontal="left" vertical="center" wrapText="1"/>
    </xf>
    <xf numFmtId="4" fontId="24" fillId="0" borderId="1" xfId="2" applyNumberFormat="1" applyFont="1" applyFill="1" applyBorder="1" applyAlignment="1">
      <alignment horizontal="center" vertical="center" wrapText="1"/>
    </xf>
    <xf numFmtId="0" fontId="24" fillId="0" borderId="11" xfId="9" applyFont="1" applyBorder="1" applyAlignment="1">
      <alignment horizontal="justify" vertical="center" wrapText="1"/>
    </xf>
    <xf numFmtId="0" fontId="24" fillId="0" borderId="11" xfId="9" applyFont="1" applyBorder="1" applyAlignment="1">
      <alignment horizontal="center" vertical="center" wrapText="1"/>
    </xf>
    <xf numFmtId="0" fontId="24" fillId="0" borderId="11" xfId="9" applyFont="1" applyBorder="1" applyAlignment="1">
      <alignment vertical="center" wrapText="1"/>
    </xf>
    <xf numFmtId="0" fontId="24" fillId="0" borderId="12" xfId="9" applyFont="1" applyBorder="1" applyAlignment="1">
      <alignment vertical="center" wrapText="1"/>
    </xf>
    <xf numFmtId="0" fontId="27" fillId="0" borderId="0" xfId="2" applyNumberFormat="1" applyFont="1" applyFill="1"/>
    <xf numFmtId="0" fontId="27" fillId="0" borderId="0" xfId="2" applyNumberFormat="1" applyFont="1" applyFill="1" applyBorder="1"/>
    <xf numFmtId="0" fontId="27" fillId="0" borderId="0" xfId="2" applyNumberFormat="1" applyFont="1" applyFill="1" applyBorder="1" applyAlignment="1">
      <alignment vertical="center"/>
    </xf>
    <xf numFmtId="0" fontId="27" fillId="0" borderId="0" xfId="8" applyFont="1" applyAlignment="1">
      <alignment vertical="center"/>
    </xf>
    <xf numFmtId="0" fontId="27" fillId="0" borderId="0" xfId="2" applyNumberFormat="1" applyFont="1" applyFill="1" applyBorder="1" applyAlignment="1"/>
    <xf numFmtId="0" fontId="25" fillId="0" borderId="56" xfId="8" applyFont="1" applyBorder="1" applyAlignment="1">
      <alignment vertical="center"/>
    </xf>
    <xf numFmtId="0" fontId="25" fillId="0" borderId="38" xfId="8" applyFont="1" applyBorder="1" applyAlignment="1">
      <alignment vertical="center"/>
    </xf>
    <xf numFmtId="0" fontId="25" fillId="0" borderId="28" xfId="8" applyFont="1" applyBorder="1" applyAlignment="1">
      <alignment vertical="center"/>
    </xf>
    <xf numFmtId="0" fontId="27" fillId="0" borderId="0" xfId="8" applyFont="1" applyAlignment="1">
      <alignment horizontal="right"/>
    </xf>
    <xf numFmtId="172" fontId="9" fillId="0" borderId="38" xfId="2" applyFont="1" applyFill="1" applyBorder="1" applyAlignment="1">
      <alignment horizontal="right" vertical="center" wrapText="1"/>
    </xf>
    <xf numFmtId="0" fontId="20" fillId="0" borderId="18" xfId="15" applyNumberFormat="1" applyFont="1" applyFill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/>
    </xf>
    <xf numFmtId="2" fontId="8" fillId="0" borderId="1" xfId="4" applyNumberFormat="1" applyFont="1" applyFill="1" applyBorder="1" applyAlignment="1">
      <alignment horizontal="center" vertical="center"/>
    </xf>
    <xf numFmtId="179" fontId="8" fillId="0" borderId="1" xfId="7" applyNumberFormat="1" applyFont="1" applyBorder="1" applyAlignment="1">
      <alignment horizontal="center" vertical="center"/>
    </xf>
    <xf numFmtId="0" fontId="14" fillId="0" borderId="19" xfId="7" applyFont="1" applyBorder="1"/>
    <xf numFmtId="175" fontId="13" fillId="0" borderId="31" xfId="4" applyNumberFormat="1" applyFont="1" applyFill="1" applyBorder="1"/>
    <xf numFmtId="3" fontId="7" fillId="0" borderId="1" xfId="7" applyNumberFormat="1" applyFont="1" applyBorder="1" applyAlignment="1">
      <alignment horizontal="center"/>
    </xf>
    <xf numFmtId="0" fontId="7" fillId="0" borderId="25" xfId="7" applyFont="1" applyBorder="1"/>
    <xf numFmtId="175" fontId="7" fillId="0" borderId="1" xfId="4" applyNumberFormat="1" applyFont="1" applyFill="1" applyBorder="1" applyAlignment="1">
      <alignment horizontal="center"/>
    </xf>
    <xf numFmtId="2" fontId="8" fillId="0" borderId="1" xfId="4" applyNumberFormat="1" applyFont="1" applyFill="1" applyBorder="1" applyAlignment="1">
      <alignment horizontal="center"/>
    </xf>
    <xf numFmtId="44" fontId="8" fillId="0" borderId="1" xfId="14" applyFont="1" applyFill="1" applyBorder="1" applyAlignment="1">
      <alignment horizontal="center"/>
    </xf>
    <xf numFmtId="0" fontId="23" fillId="0" borderId="36" xfId="24" applyFont="1" applyBorder="1" applyAlignment="1">
      <alignment vertical="center" wrapText="1"/>
    </xf>
    <xf numFmtId="0" fontId="23" fillId="0" borderId="1" xfId="16" applyFont="1" applyBorder="1" applyAlignment="1">
      <alignment horizontal="center" vertical="center"/>
    </xf>
    <xf numFmtId="178" fontId="23" fillId="5" borderId="1" xfId="21" applyNumberFormat="1" applyFont="1" applyFill="1" applyBorder="1" applyAlignment="1">
      <alignment horizontal="center" vertical="center" wrapText="1"/>
    </xf>
    <xf numFmtId="0" fontId="27" fillId="0" borderId="58" xfId="8" applyFont="1" applyBorder="1"/>
    <xf numFmtId="0" fontId="37" fillId="9" borderId="37" xfId="8" applyFont="1" applyFill="1" applyBorder="1"/>
    <xf numFmtId="0" fontId="27" fillId="9" borderId="37" xfId="8" applyFont="1" applyFill="1" applyBorder="1"/>
    <xf numFmtId="0" fontId="9" fillId="0" borderId="48" xfId="8" applyBorder="1" applyAlignment="1">
      <alignment vertical="center" wrapText="1"/>
    </xf>
    <xf numFmtId="0" fontId="9" fillId="0" borderId="48" xfId="8" applyBorder="1" applyAlignment="1">
      <alignment vertical="center"/>
    </xf>
    <xf numFmtId="0" fontId="38" fillId="9" borderId="37" xfId="8" applyFont="1" applyFill="1" applyBorder="1" applyAlignment="1">
      <alignment horizontal="center" vertical="center"/>
    </xf>
    <xf numFmtId="0" fontId="12" fillId="3" borderId="7" xfId="8" applyFont="1" applyFill="1" applyBorder="1" applyAlignment="1">
      <alignment horizontal="center" vertical="center"/>
    </xf>
    <xf numFmtId="2" fontId="25" fillId="0" borderId="59" xfId="8" applyNumberFormat="1" applyFont="1" applyBorder="1"/>
    <xf numFmtId="0" fontId="38" fillId="8" borderId="60" xfId="8" applyFont="1" applyFill="1" applyBorder="1" applyAlignment="1">
      <alignment horizontal="center" vertical="center"/>
    </xf>
    <xf numFmtId="0" fontId="27" fillId="0" borderId="59" xfId="8" applyFont="1" applyBorder="1"/>
    <xf numFmtId="3" fontId="6" fillId="0" borderId="1" xfId="7" applyNumberFormat="1" applyFont="1" applyBorder="1" applyAlignment="1">
      <alignment horizontal="center" vertical="center"/>
    </xf>
    <xf numFmtId="0" fontId="6" fillId="0" borderId="25" xfId="7" applyFont="1" applyBorder="1"/>
    <xf numFmtId="3" fontId="6" fillId="0" borderId="1" xfId="7" applyNumberFormat="1" applyFont="1" applyBorder="1" applyAlignment="1">
      <alignment horizontal="center"/>
    </xf>
    <xf numFmtId="3" fontId="5" fillId="0" borderId="5" xfId="7" applyNumberFormat="1" applyFont="1" applyBorder="1" applyAlignment="1">
      <alignment horizontal="center"/>
    </xf>
    <xf numFmtId="3" fontId="5" fillId="0" borderId="1" xfId="7" applyNumberFormat="1" applyFont="1" applyBorder="1" applyAlignment="1">
      <alignment horizontal="center" vertical="center"/>
    </xf>
    <xf numFmtId="3" fontId="5" fillId="0" borderId="36" xfId="7" applyNumberFormat="1" applyFont="1" applyBorder="1" applyAlignment="1">
      <alignment horizontal="center"/>
    </xf>
    <xf numFmtId="3" fontId="5" fillId="0" borderId="61" xfId="7" applyNumberFormat="1" applyFont="1" applyBorder="1" applyAlignment="1">
      <alignment horizontal="center"/>
    </xf>
    <xf numFmtId="3" fontId="4" fillId="0" borderId="36" xfId="7" applyNumberFormat="1" applyFont="1" applyBorder="1" applyAlignment="1">
      <alignment horizontal="center" vertical="center"/>
    </xf>
    <xf numFmtId="3" fontId="4" fillId="0" borderId="61" xfId="7" applyNumberFormat="1" applyFont="1" applyBorder="1" applyAlignment="1">
      <alignment horizontal="center"/>
    </xf>
    <xf numFmtId="0" fontId="4" fillId="0" borderId="25" xfId="7" applyFont="1" applyBorder="1"/>
    <xf numFmtId="3" fontId="13" fillId="0" borderId="1" xfId="7" applyNumberFormat="1" applyFont="1" applyBorder="1" applyAlignment="1">
      <alignment horizontal="center"/>
    </xf>
    <xf numFmtId="3" fontId="4" fillId="0" borderId="1" xfId="7" applyNumberFormat="1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175" fontId="8" fillId="0" borderId="4" xfId="4" applyNumberFormat="1" applyFont="1" applyFill="1" applyBorder="1" applyAlignment="1">
      <alignment horizontal="right" vertical="center"/>
    </xf>
    <xf numFmtId="0" fontId="13" fillId="0" borderId="0" xfId="7" applyFont="1" applyAlignment="1">
      <alignment horizontal="center"/>
    </xf>
    <xf numFmtId="4" fontId="8" fillId="0" borderId="9" xfId="7" applyNumberFormat="1" applyFont="1" applyBorder="1" applyAlignment="1">
      <alignment horizontal="center"/>
    </xf>
    <xf numFmtId="0" fontId="8" fillId="0" borderId="11" xfId="7" applyFont="1" applyBorder="1" applyAlignment="1">
      <alignment horizontal="center"/>
    </xf>
    <xf numFmtId="0" fontId="8" fillId="0" borderId="0" xfId="7" applyFont="1" applyAlignment="1">
      <alignment horizontal="center"/>
    </xf>
    <xf numFmtId="170" fontId="8" fillId="0" borderId="1" xfId="7" applyNumberFormat="1" applyFont="1" applyBorder="1" applyAlignment="1">
      <alignment horizontal="center"/>
    </xf>
    <xf numFmtId="170" fontId="8" fillId="0" borderId="5" xfId="7" applyNumberFormat="1" applyFont="1" applyBorder="1" applyAlignment="1">
      <alignment horizontal="center"/>
    </xf>
    <xf numFmtId="4" fontId="8" fillId="0" borderId="16" xfId="7" applyNumberFormat="1" applyFont="1" applyBorder="1" applyAlignment="1">
      <alignment horizontal="center"/>
    </xf>
    <xf numFmtId="0" fontId="8" fillId="0" borderId="28" xfId="7" applyFont="1" applyBorder="1" applyAlignment="1">
      <alignment horizontal="center"/>
    </xf>
    <xf numFmtId="0" fontId="16" fillId="0" borderId="23" xfId="7" applyFont="1" applyBorder="1" applyAlignment="1">
      <alignment horizontal="center"/>
    </xf>
    <xf numFmtId="0" fontId="11" fillId="0" borderId="0" xfId="7" applyFont="1" applyAlignment="1">
      <alignment horizontal="center"/>
    </xf>
    <xf numFmtId="0" fontId="25" fillId="0" borderId="13" xfId="8" applyFont="1" applyBorder="1" applyAlignment="1">
      <alignment horizontal="center" vertical="center"/>
    </xf>
    <xf numFmtId="0" fontId="25" fillId="0" borderId="15" xfId="8" applyFont="1" applyBorder="1" applyAlignment="1">
      <alignment horizontal="center" vertical="center"/>
    </xf>
    <xf numFmtId="168" fontId="9" fillId="0" borderId="48" xfId="8" applyNumberFormat="1" applyBorder="1" applyAlignment="1">
      <alignment horizontal="left" vertical="center"/>
    </xf>
    <xf numFmtId="0" fontId="9" fillId="0" borderId="38" xfId="2" applyNumberFormat="1" applyFont="1" applyFill="1" applyBorder="1" applyAlignment="1">
      <alignment horizontal="right" vertical="center" wrapText="1"/>
    </xf>
    <xf numFmtId="0" fontId="35" fillId="3" borderId="37" xfId="8" applyFont="1" applyFill="1" applyBorder="1"/>
    <xf numFmtId="0" fontId="27" fillId="3" borderId="37" xfId="8" applyFont="1" applyFill="1" applyBorder="1"/>
    <xf numFmtId="2" fontId="9" fillId="0" borderId="38" xfId="2" applyNumberFormat="1" applyFont="1" applyFill="1" applyBorder="1" applyAlignment="1">
      <alignment horizontal="right" vertical="center" wrapText="1"/>
    </xf>
    <xf numFmtId="0" fontId="38" fillId="7" borderId="37" xfId="8" applyFont="1" applyFill="1" applyBorder="1" applyAlignment="1">
      <alignment horizontal="center" vertical="center"/>
    </xf>
    <xf numFmtId="2" fontId="25" fillId="0" borderId="0" xfId="8" applyNumberFormat="1" applyFont="1"/>
    <xf numFmtId="175" fontId="3" fillId="0" borderId="32" xfId="4" applyNumberFormat="1" applyFont="1" applyFill="1" applyBorder="1"/>
    <xf numFmtId="175" fontId="3" fillId="0" borderId="33" xfId="4" applyNumberFormat="1" applyFont="1" applyFill="1" applyBorder="1"/>
    <xf numFmtId="3" fontId="3" fillId="0" borderId="1" xfId="7" applyNumberFormat="1" applyFont="1" applyBorder="1" applyAlignment="1">
      <alignment horizontal="center"/>
    </xf>
    <xf numFmtId="175" fontId="3" fillId="0" borderId="1" xfId="4" applyNumberFormat="1" applyFont="1" applyBorder="1" applyAlignment="1">
      <alignment horizontal="center"/>
    </xf>
    <xf numFmtId="4" fontId="3" fillId="0" borderId="1" xfId="7" applyNumberFormat="1" applyFont="1" applyBorder="1" applyAlignment="1">
      <alignment horizontal="center"/>
    </xf>
    <xf numFmtId="175" fontId="3" fillId="0" borderId="4" xfId="4" applyNumberFormat="1" applyFont="1" applyBorder="1" applyAlignment="1">
      <alignment horizontal="center"/>
    </xf>
    <xf numFmtId="3" fontId="3" fillId="0" borderId="5" xfId="7" applyNumberFormat="1" applyFont="1" applyBorder="1" applyAlignment="1">
      <alignment horizontal="center"/>
    </xf>
    <xf numFmtId="3" fontId="3" fillId="0" borderId="9" xfId="7" applyNumberFormat="1" applyFont="1" applyBorder="1" applyAlignment="1">
      <alignment horizontal="center"/>
    </xf>
    <xf numFmtId="175" fontId="3" fillId="0" borderId="9" xfId="4" applyNumberFormat="1" applyFont="1" applyFill="1" applyBorder="1"/>
    <xf numFmtId="4" fontId="3" fillId="0" borderId="9" xfId="7" applyNumberFormat="1" applyFont="1" applyBorder="1" applyAlignment="1">
      <alignment horizontal="center"/>
    </xf>
    <xf numFmtId="175" fontId="3" fillId="0" borderId="18" xfId="4" applyNumberFormat="1" applyFont="1" applyFill="1" applyBorder="1"/>
    <xf numFmtId="0" fontId="3" fillId="0" borderId="42" xfId="7" applyFont="1" applyBorder="1"/>
    <xf numFmtId="0" fontId="3" fillId="0" borderId="11" xfId="7" applyFont="1" applyBorder="1"/>
    <xf numFmtId="175" fontId="3" fillId="0" borderId="11" xfId="4" applyNumberFormat="1" applyFont="1" applyFill="1" applyBorder="1"/>
    <xf numFmtId="0" fontId="3" fillId="0" borderId="11" xfId="7" applyFont="1" applyBorder="1" applyAlignment="1">
      <alignment horizontal="center"/>
    </xf>
    <xf numFmtId="0" fontId="3" fillId="0" borderId="19" xfId="7" applyFont="1" applyBorder="1"/>
    <xf numFmtId="0" fontId="3" fillId="0" borderId="0" xfId="7" applyFont="1"/>
    <xf numFmtId="175" fontId="3" fillId="0" borderId="0" xfId="4" applyNumberFormat="1" applyFont="1" applyFill="1" applyBorder="1"/>
    <xf numFmtId="0" fontId="3" fillId="0" borderId="0" xfId="7" applyFont="1" applyAlignment="1">
      <alignment horizontal="center"/>
    </xf>
    <xf numFmtId="3" fontId="3" fillId="0" borderId="1" xfId="7" applyNumberFormat="1" applyFont="1" applyBorder="1" applyAlignment="1">
      <alignment horizontal="center" vertical="center"/>
    </xf>
    <xf numFmtId="2" fontId="3" fillId="0" borderId="1" xfId="4" applyNumberFormat="1" applyFont="1" applyFill="1" applyBorder="1" applyAlignment="1">
      <alignment horizontal="center" vertical="center"/>
    </xf>
    <xf numFmtId="179" fontId="3" fillId="0" borderId="1" xfId="7" applyNumberFormat="1" applyFont="1" applyBorder="1" applyAlignment="1">
      <alignment horizontal="center" vertical="center"/>
    </xf>
    <xf numFmtId="175" fontId="3" fillId="0" borderId="4" xfId="4" applyNumberFormat="1" applyFont="1" applyFill="1" applyBorder="1" applyAlignment="1">
      <alignment horizontal="center" vertical="center"/>
    </xf>
    <xf numFmtId="175" fontId="3" fillId="0" borderId="34" xfId="4" applyNumberFormat="1" applyFont="1" applyFill="1" applyBorder="1"/>
    <xf numFmtId="0" fontId="3" fillId="0" borderId="25" xfId="7" applyFont="1" applyBorder="1"/>
    <xf numFmtId="175" fontId="3" fillId="0" borderId="1" xfId="4" applyNumberFormat="1" applyFont="1" applyFill="1" applyBorder="1" applyAlignment="1">
      <alignment horizontal="center"/>
    </xf>
    <xf numFmtId="2" fontId="3" fillId="0" borderId="1" xfId="4" applyNumberFormat="1" applyFont="1" applyFill="1" applyBorder="1" applyAlignment="1">
      <alignment horizontal="center"/>
    </xf>
    <xf numFmtId="44" fontId="3" fillId="0" borderId="1" xfId="14" applyFont="1" applyFill="1" applyBorder="1" applyAlignment="1">
      <alignment horizontal="center"/>
    </xf>
    <xf numFmtId="175" fontId="3" fillId="0" borderId="1" xfId="4" applyNumberFormat="1" applyFont="1" applyFill="1" applyBorder="1"/>
    <xf numFmtId="4" fontId="3" fillId="0" borderId="1" xfId="7" applyNumberFormat="1" applyFont="1" applyBorder="1"/>
    <xf numFmtId="0" fontId="3" fillId="0" borderId="26" xfId="7" applyFont="1" applyBorder="1"/>
    <xf numFmtId="175" fontId="3" fillId="0" borderId="9" xfId="4" applyNumberFormat="1" applyFont="1" applyFill="1" applyBorder="1" applyAlignment="1">
      <alignment horizontal="center"/>
    </xf>
    <xf numFmtId="3" fontId="3" fillId="0" borderId="9" xfId="7" applyNumberFormat="1" applyFont="1" applyBorder="1"/>
    <xf numFmtId="4" fontId="3" fillId="0" borderId="16" xfId="7" applyNumberFormat="1" applyFont="1" applyBorder="1"/>
    <xf numFmtId="4" fontId="3" fillId="0" borderId="16" xfId="7" applyNumberFormat="1" applyFont="1" applyBorder="1" applyAlignment="1">
      <alignment horizontal="center"/>
    </xf>
    <xf numFmtId="0" fontId="3" fillId="0" borderId="41" xfId="7" applyFont="1" applyBorder="1"/>
    <xf numFmtId="0" fontId="3" fillId="0" borderId="28" xfId="7" applyFont="1" applyBorder="1"/>
    <xf numFmtId="175" fontId="3" fillId="0" borderId="28" xfId="4" applyNumberFormat="1" applyFont="1" applyFill="1" applyBorder="1"/>
    <xf numFmtId="0" fontId="3" fillId="0" borderId="28" xfId="7" applyFont="1" applyBorder="1" applyAlignment="1">
      <alignment horizontal="center"/>
    </xf>
    <xf numFmtId="175" fontId="3" fillId="0" borderId="23" xfId="4" applyNumberFormat="1" applyFont="1" applyFill="1" applyBorder="1"/>
    <xf numFmtId="175" fontId="3" fillId="0" borderId="0" xfId="4" applyNumberFormat="1" applyFont="1" applyFill="1" applyBorder="1" applyAlignment="1">
      <alignment horizontal="center"/>
    </xf>
    <xf numFmtId="175" fontId="3" fillId="0" borderId="31" xfId="4" applyNumberFormat="1" applyFont="1" applyFill="1" applyBorder="1"/>
    <xf numFmtId="175" fontId="8" fillId="0" borderId="33" xfId="4" applyNumberFormat="1" applyFont="1" applyFill="1" applyBorder="1" applyAlignment="1">
      <alignment horizontal="justify"/>
    </xf>
    <xf numFmtId="0" fontId="27" fillId="10" borderId="0" xfId="20" applyFont="1" applyFill="1" applyAlignment="1">
      <alignment horizontal="justify" vertical="center" wrapText="1"/>
    </xf>
    <xf numFmtId="0" fontId="9" fillId="0" borderId="0" xfId="7" applyAlignment="1">
      <alignment horizontal="justify"/>
    </xf>
    <xf numFmtId="0" fontId="11" fillId="0" borderId="0" xfId="7" applyFont="1" applyAlignment="1">
      <alignment horizontal="justify"/>
    </xf>
    <xf numFmtId="175" fontId="8" fillId="0" borderId="49" xfId="4" applyNumberFormat="1" applyFont="1" applyFill="1" applyBorder="1" applyAlignment="1">
      <alignment horizontal="center" vertical="center"/>
    </xf>
    <xf numFmtId="175" fontId="8" fillId="0" borderId="49" xfId="4" applyNumberFormat="1" applyFont="1" applyFill="1" applyBorder="1" applyAlignment="1">
      <alignment horizontal="right" vertical="center"/>
    </xf>
    <xf numFmtId="175" fontId="8" fillId="0" borderId="18" xfId="4" applyNumberFormat="1" applyFont="1" applyFill="1" applyBorder="1" applyAlignment="1">
      <alignment horizontal="right" vertical="center"/>
    </xf>
    <xf numFmtId="0" fontId="2" fillId="0" borderId="25" xfId="7" applyFont="1" applyBorder="1"/>
    <xf numFmtId="175" fontId="8" fillId="0" borderId="43" xfId="4" applyNumberFormat="1" applyFont="1" applyFill="1" applyBorder="1" applyAlignment="1">
      <alignment horizontal="center" vertical="center"/>
    </xf>
    <xf numFmtId="175" fontId="23" fillId="0" borderId="1" xfId="4" applyNumberFormat="1" applyFont="1" applyFill="1" applyBorder="1" applyAlignment="1">
      <alignment horizontal="center" vertical="center"/>
    </xf>
    <xf numFmtId="0" fontId="24" fillId="0" borderId="42" xfId="20" applyFont="1" applyBorder="1" applyAlignment="1">
      <alignment horizontal="right" vertical="center" wrapText="1"/>
    </xf>
    <xf numFmtId="0" fontId="23" fillId="0" borderId="36" xfId="24" applyFont="1" applyBorder="1" applyAlignment="1">
      <alignment horizontal="justify" vertical="center" wrapText="1"/>
    </xf>
    <xf numFmtId="175" fontId="1" fillId="0" borderId="32" xfId="4" applyNumberFormat="1" applyFont="1" applyFill="1" applyBorder="1"/>
    <xf numFmtId="175" fontId="1" fillId="0" borderId="33" xfId="4" applyNumberFormat="1" applyFont="1" applyFill="1" applyBorder="1"/>
    <xf numFmtId="3" fontId="1" fillId="0" borderId="1" xfId="7" applyNumberFormat="1" applyFont="1" applyBorder="1" applyAlignment="1">
      <alignment horizontal="center"/>
    </xf>
    <xf numFmtId="175" fontId="1" fillId="0" borderId="1" xfId="4" applyNumberFormat="1" applyFont="1" applyBorder="1" applyAlignment="1">
      <alignment horizontal="center"/>
    </xf>
    <xf numFmtId="4" fontId="1" fillId="0" borderId="1" xfId="7" applyNumberFormat="1" applyFont="1" applyBorder="1" applyAlignment="1">
      <alignment horizontal="center"/>
    </xf>
    <xf numFmtId="175" fontId="1" fillId="0" borderId="4" xfId="4" applyNumberFormat="1" applyFont="1" applyBorder="1" applyAlignment="1">
      <alignment horizontal="center"/>
    </xf>
    <xf numFmtId="3" fontId="1" fillId="0" borderId="5" xfId="7" applyNumberFormat="1" applyFont="1" applyBorder="1" applyAlignment="1">
      <alignment horizontal="center"/>
    </xf>
    <xf numFmtId="3" fontId="1" fillId="0" borderId="9" xfId="7" applyNumberFormat="1" applyFont="1" applyBorder="1" applyAlignment="1">
      <alignment horizontal="center"/>
    </xf>
    <xf numFmtId="175" fontId="1" fillId="0" borderId="9" xfId="4" applyNumberFormat="1" applyFont="1" applyFill="1" applyBorder="1"/>
    <xf numFmtId="4" fontId="1" fillId="0" borderId="9" xfId="7" applyNumberFormat="1" applyFont="1" applyBorder="1" applyAlignment="1">
      <alignment horizontal="center"/>
    </xf>
    <xf numFmtId="175" fontId="1" fillId="0" borderId="18" xfId="4" applyNumberFormat="1" applyFont="1" applyFill="1" applyBorder="1"/>
    <xf numFmtId="0" fontId="1" fillId="0" borderId="42" xfId="7" applyFont="1" applyBorder="1"/>
    <xf numFmtId="0" fontId="1" fillId="0" borderId="11" xfId="7" applyFont="1" applyBorder="1"/>
    <xf numFmtId="175" fontId="1" fillId="0" borderId="11" xfId="4" applyNumberFormat="1" applyFont="1" applyFill="1" applyBorder="1"/>
    <xf numFmtId="0" fontId="1" fillId="0" borderId="11" xfId="7" applyFont="1" applyBorder="1" applyAlignment="1">
      <alignment horizontal="center"/>
    </xf>
    <xf numFmtId="0" fontId="1" fillId="0" borderId="19" xfId="7" applyFont="1" applyBorder="1"/>
    <xf numFmtId="0" fontId="1" fillId="0" borderId="0" xfId="7" applyFont="1"/>
    <xf numFmtId="175" fontId="1" fillId="0" borderId="0" xfId="4" applyNumberFormat="1" applyFont="1" applyFill="1" applyBorder="1"/>
    <xf numFmtId="0" fontId="1" fillId="0" borderId="0" xfId="7" applyFont="1" applyAlignment="1">
      <alignment horizontal="center"/>
    </xf>
    <xf numFmtId="3" fontId="1" fillId="0" borderId="1" xfId="7" applyNumberFormat="1" applyFont="1" applyBorder="1" applyAlignment="1">
      <alignment horizontal="center" vertical="center"/>
    </xf>
    <xf numFmtId="175" fontId="1" fillId="0" borderId="1" xfId="4" applyNumberFormat="1" applyFont="1" applyFill="1" applyBorder="1" applyAlignment="1">
      <alignment horizontal="center" vertical="center"/>
    </xf>
    <xf numFmtId="170" fontId="1" fillId="0" borderId="1" xfId="7" applyNumberFormat="1" applyFont="1" applyBorder="1" applyAlignment="1">
      <alignment horizontal="center" vertical="center"/>
    </xf>
    <xf numFmtId="175" fontId="1" fillId="0" borderId="4" xfId="4" applyNumberFormat="1" applyFont="1" applyFill="1" applyBorder="1" applyAlignment="1">
      <alignment horizontal="center" vertical="center"/>
    </xf>
    <xf numFmtId="175" fontId="1" fillId="0" borderId="1" xfId="4" applyNumberFormat="1" applyFont="1" applyFill="1" applyBorder="1"/>
    <xf numFmtId="170" fontId="1" fillId="0" borderId="1" xfId="7" applyNumberFormat="1" applyFont="1" applyBorder="1" applyAlignment="1">
      <alignment horizontal="center"/>
    </xf>
    <xf numFmtId="175" fontId="1" fillId="0" borderId="4" xfId="4" applyNumberFormat="1" applyFont="1" applyFill="1" applyBorder="1"/>
    <xf numFmtId="175" fontId="1" fillId="0" borderId="5" xfId="4" applyNumberFormat="1" applyFont="1" applyFill="1" applyBorder="1"/>
    <xf numFmtId="170" fontId="1" fillId="0" borderId="5" xfId="7" applyNumberFormat="1" applyFont="1" applyBorder="1" applyAlignment="1">
      <alignment horizontal="center"/>
    </xf>
    <xf numFmtId="175" fontId="1" fillId="0" borderId="6" xfId="4" applyNumberFormat="1" applyFont="1" applyFill="1" applyBorder="1"/>
    <xf numFmtId="175" fontId="1" fillId="0" borderId="34" xfId="4" applyNumberFormat="1" applyFont="1" applyFill="1" applyBorder="1"/>
    <xf numFmtId="0" fontId="1" fillId="0" borderId="25" xfId="7" applyFont="1" applyBorder="1"/>
    <xf numFmtId="175" fontId="1" fillId="0" borderId="1" xfId="4" applyNumberFormat="1" applyFont="1" applyFill="1" applyBorder="1" applyAlignment="1">
      <alignment horizontal="center"/>
    </xf>
    <xf numFmtId="4" fontId="1" fillId="0" borderId="1" xfId="7" applyNumberFormat="1" applyFont="1" applyBorder="1"/>
    <xf numFmtId="0" fontId="1" fillId="0" borderId="26" xfId="7" applyFont="1" applyBorder="1"/>
    <xf numFmtId="175" fontId="1" fillId="0" borderId="9" xfId="4" applyNumberFormat="1" applyFont="1" applyFill="1" applyBorder="1" applyAlignment="1">
      <alignment horizontal="center"/>
    </xf>
    <xf numFmtId="3" fontId="1" fillId="0" borderId="9" xfId="7" applyNumberFormat="1" applyFont="1" applyBorder="1"/>
    <xf numFmtId="4" fontId="1" fillId="0" borderId="16" xfId="7" applyNumberFormat="1" applyFont="1" applyBorder="1"/>
    <xf numFmtId="4" fontId="1" fillId="0" borderId="16" xfId="7" applyNumberFormat="1" applyFont="1" applyBorder="1" applyAlignment="1">
      <alignment horizontal="center"/>
    </xf>
    <xf numFmtId="175" fontId="1" fillId="0" borderId="0" xfId="4" applyNumberFormat="1" applyFont="1" applyFill="1" applyBorder="1" applyAlignment="1">
      <alignment horizontal="center"/>
    </xf>
    <xf numFmtId="175" fontId="1" fillId="0" borderId="31" xfId="4" applyNumberFormat="1" applyFont="1" applyFill="1" applyBorder="1"/>
    <xf numFmtId="44" fontId="1" fillId="0" borderId="1" xfId="14" applyFont="1" applyFill="1" applyBorder="1" applyAlignment="1">
      <alignment horizontal="center"/>
    </xf>
    <xf numFmtId="2" fontId="1" fillId="0" borderId="1" xfId="4" applyNumberFormat="1" applyFont="1" applyFill="1" applyBorder="1" applyAlignment="1">
      <alignment horizontal="center" vertical="center"/>
    </xf>
    <xf numFmtId="175" fontId="1" fillId="0" borderId="43" xfId="4" applyNumberFormat="1" applyFont="1" applyFill="1" applyBorder="1" applyAlignment="1">
      <alignment horizontal="center" vertical="center"/>
    </xf>
    <xf numFmtId="179" fontId="1" fillId="0" borderId="1" xfId="7" applyNumberFormat="1" applyFont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/>
    </xf>
    <xf numFmtId="0" fontId="1" fillId="0" borderId="41" xfId="7" applyFont="1" applyBorder="1"/>
    <xf numFmtId="0" fontId="1" fillId="0" borderId="28" xfId="7" applyFont="1" applyBorder="1"/>
    <xf numFmtId="175" fontId="1" fillId="0" borderId="28" xfId="4" applyNumberFormat="1" applyFont="1" applyFill="1" applyBorder="1"/>
    <xf numFmtId="0" fontId="1" fillId="0" borderId="28" xfId="7" applyFont="1" applyBorder="1" applyAlignment="1">
      <alignment horizontal="center"/>
    </xf>
    <xf numFmtId="175" fontId="1" fillId="0" borderId="23" xfId="4" applyNumberFormat="1" applyFont="1" applyFill="1" applyBorder="1"/>
    <xf numFmtId="49" fontId="25" fillId="7" borderId="64" xfId="23" applyNumberFormat="1" applyFont="1" applyFill="1" applyBorder="1" applyAlignment="1">
      <alignment horizontal="center" vertical="center"/>
    </xf>
    <xf numFmtId="178" fontId="27" fillId="5" borderId="1" xfId="21" applyNumberFormat="1" applyFont="1" applyFill="1" applyBorder="1" applyAlignment="1">
      <alignment horizontal="right" vertical="center" wrapText="1"/>
    </xf>
    <xf numFmtId="178" fontId="23" fillId="0" borderId="4" xfId="21" applyNumberFormat="1" applyFont="1" applyBorder="1" applyAlignment="1">
      <alignment horizontal="right" vertical="center" wrapText="1"/>
    </xf>
    <xf numFmtId="178" fontId="25" fillId="0" borderId="4" xfId="21" applyNumberFormat="1" applyFont="1" applyBorder="1" applyAlignment="1">
      <alignment horizontal="right" vertical="center" wrapText="1"/>
    </xf>
    <xf numFmtId="3" fontId="1" fillId="0" borderId="61" xfId="7" applyNumberFormat="1" applyFont="1" applyBorder="1" applyAlignment="1">
      <alignment horizontal="center"/>
    </xf>
    <xf numFmtId="175" fontId="1" fillId="0" borderId="1" xfId="4" applyNumberFormat="1" applyFont="1" applyFill="1" applyBorder="1" applyAlignment="1">
      <alignment horizontal="right" vertical="center"/>
    </xf>
    <xf numFmtId="175" fontId="1" fillId="0" borderId="43" xfId="4" applyNumberFormat="1" applyFont="1" applyFill="1" applyBorder="1" applyAlignment="1">
      <alignment horizontal="right" vertical="center"/>
    </xf>
    <xf numFmtId="0" fontId="23" fillId="0" borderId="16" xfId="8" applyFont="1" applyBorder="1" applyAlignment="1">
      <alignment horizontal="center" vertical="center" wrapText="1"/>
    </xf>
    <xf numFmtId="0" fontId="23" fillId="0" borderId="41" xfId="8" applyFont="1" applyBorder="1" applyAlignment="1">
      <alignment horizontal="center" vertical="center" wrapText="1"/>
    </xf>
    <xf numFmtId="43" fontId="23" fillId="0" borderId="0" xfId="29" applyFont="1"/>
    <xf numFmtId="4" fontId="23" fillId="0" borderId="41" xfId="8" applyNumberFormat="1" applyFont="1" applyBorder="1" applyAlignment="1">
      <alignment horizontal="center" vertical="center" wrapText="1"/>
    </xf>
    <xf numFmtId="2" fontId="23" fillId="0" borderId="40" xfId="16" applyNumberFormat="1" applyFont="1" applyBorder="1" applyAlignment="1">
      <alignment horizontal="center" vertical="center"/>
    </xf>
    <xf numFmtId="178" fontId="23" fillId="5" borderId="36" xfId="21" applyNumberFormat="1" applyFont="1" applyFill="1" applyBorder="1" applyAlignment="1">
      <alignment horizontal="center" vertical="center" wrapText="1"/>
    </xf>
    <xf numFmtId="49" fontId="25" fillId="0" borderId="15" xfId="8" applyNumberFormat="1" applyFont="1" applyBorder="1" applyAlignment="1">
      <alignment horizontal="center" vertical="center"/>
    </xf>
    <xf numFmtId="0" fontId="24" fillId="0" borderId="23" xfId="9" applyFont="1" applyBorder="1" applyAlignment="1">
      <alignment horizontal="justify" vertical="center" wrapText="1"/>
    </xf>
    <xf numFmtId="2" fontId="24" fillId="0" borderId="23" xfId="9" applyNumberFormat="1" applyFont="1" applyBorder="1" applyAlignment="1">
      <alignment horizontal="center" vertical="center" wrapText="1"/>
    </xf>
    <xf numFmtId="0" fontId="24" fillId="0" borderId="23" xfId="9" applyFont="1" applyBorder="1" applyAlignment="1">
      <alignment horizontal="center" vertical="center" wrapText="1"/>
    </xf>
    <xf numFmtId="0" fontId="24" fillId="0" borderId="23" xfId="9" applyFont="1" applyBorder="1" applyAlignment="1">
      <alignment vertical="center" wrapText="1"/>
    </xf>
    <xf numFmtId="0" fontId="24" fillId="0" borderId="35" xfId="9" applyFont="1" applyBorder="1" applyAlignment="1">
      <alignment vertical="center" wrapText="1"/>
    </xf>
    <xf numFmtId="0" fontId="25" fillId="0" borderId="47" xfId="8" applyFont="1" applyBorder="1" applyAlignment="1">
      <alignment vertical="center"/>
    </xf>
    <xf numFmtId="0" fontId="24" fillId="0" borderId="1" xfId="8" applyFont="1" applyBorder="1" applyAlignment="1">
      <alignment horizontal="right" vertical="center" wrapText="1"/>
    </xf>
    <xf numFmtId="0" fontId="23" fillId="0" borderId="1" xfId="8" applyFont="1" applyBorder="1" applyAlignment="1">
      <alignment vertical="center" wrapText="1"/>
    </xf>
    <xf numFmtId="4" fontId="24" fillId="0" borderId="1" xfId="8" applyNumberFormat="1" applyFont="1" applyBorder="1" applyAlignment="1">
      <alignment horizontal="center" vertical="center" wrapText="1"/>
    </xf>
    <xf numFmtId="0" fontId="23" fillId="0" borderId="1" xfId="8" applyFont="1" applyBorder="1" applyAlignment="1">
      <alignment horizontal="center" vertical="center" wrapText="1"/>
    </xf>
    <xf numFmtId="12" fontId="23" fillId="0" borderId="1" xfId="2" applyNumberFormat="1" applyFont="1" applyFill="1" applyBorder="1" applyAlignment="1">
      <alignment horizontal="center" vertical="center" wrapText="1"/>
    </xf>
    <xf numFmtId="4" fontId="23" fillId="0" borderId="4" xfId="2" applyNumberFormat="1" applyFont="1" applyFill="1" applyBorder="1" applyAlignment="1">
      <alignment horizontal="center" vertical="center" wrapText="1"/>
    </xf>
    <xf numFmtId="0" fontId="25" fillId="0" borderId="64" xfId="8" applyFont="1" applyBorder="1" applyAlignment="1">
      <alignment vertical="center"/>
    </xf>
    <xf numFmtId="0" fontId="23" fillId="0" borderId="7" xfId="8" applyFont="1" applyBorder="1" applyAlignment="1">
      <alignment vertical="center" wrapText="1"/>
    </xf>
    <xf numFmtId="4" fontId="24" fillId="0" borderId="7" xfId="8" applyNumberFormat="1" applyFont="1" applyBorder="1" applyAlignment="1">
      <alignment horizontal="center" vertical="center" wrapText="1"/>
    </xf>
    <xf numFmtId="0" fontId="23" fillId="0" borderId="7" xfId="8" applyFont="1" applyBorder="1" applyAlignment="1">
      <alignment horizontal="center" vertical="center" wrapText="1"/>
    </xf>
    <xf numFmtId="12" fontId="23" fillId="0" borderId="7" xfId="2" applyNumberFormat="1" applyFont="1" applyFill="1" applyBorder="1" applyAlignment="1">
      <alignment horizontal="center" vertical="center" wrapText="1"/>
    </xf>
    <xf numFmtId="4" fontId="23" fillId="0" borderId="8" xfId="2" applyNumberFormat="1" applyFont="1" applyFill="1" applyBorder="1" applyAlignment="1">
      <alignment horizontal="center" vertical="center" wrapText="1"/>
    </xf>
    <xf numFmtId="175" fontId="9" fillId="0" borderId="4" xfId="4" applyNumberFormat="1" applyFont="1" applyBorder="1" applyAlignment="1">
      <alignment horizontal="right"/>
    </xf>
    <xf numFmtId="175" fontId="1" fillId="0" borderId="9" xfId="4" applyNumberFormat="1" applyFont="1" applyFill="1" applyBorder="1" applyAlignment="1">
      <alignment horizontal="center" vertical="center"/>
    </xf>
    <xf numFmtId="0" fontId="25" fillId="0" borderId="16" xfId="24" applyFont="1" applyBorder="1" applyAlignment="1">
      <alignment horizontal="right" vertical="center"/>
    </xf>
    <xf numFmtId="0" fontId="25" fillId="0" borderId="41" xfId="24" applyFont="1" applyBorder="1" applyAlignment="1">
      <alignment horizontal="right" vertical="center"/>
    </xf>
    <xf numFmtId="0" fontId="25" fillId="0" borderId="17" xfId="24" applyFont="1" applyBorder="1" applyAlignment="1">
      <alignment horizontal="right" vertical="center"/>
    </xf>
    <xf numFmtId="0" fontId="25" fillId="0" borderId="49" xfId="24" applyFont="1" applyBorder="1" applyAlignment="1">
      <alignment horizontal="right" vertical="center"/>
    </xf>
    <xf numFmtId="0" fontId="25" fillId="0" borderId="40" xfId="24" applyFont="1" applyBorder="1" applyAlignment="1">
      <alignment horizontal="right" vertical="center"/>
    </xf>
    <xf numFmtId="0" fontId="25" fillId="0" borderId="36" xfId="24" applyFont="1" applyBorder="1" applyAlignment="1">
      <alignment horizontal="right" vertical="center"/>
    </xf>
    <xf numFmtId="0" fontId="28" fillId="6" borderId="22" xfId="20" applyFont="1" applyFill="1" applyBorder="1" applyAlignment="1">
      <alignment horizontal="right" vertical="center"/>
    </xf>
    <xf numFmtId="0" fontId="28" fillId="6" borderId="23" xfId="20" applyFont="1" applyFill="1" applyBorder="1" applyAlignment="1">
      <alignment horizontal="right" vertical="center"/>
    </xf>
    <xf numFmtId="0" fontId="24" fillId="0" borderId="47" xfId="16" applyFont="1" applyBorder="1" applyAlignment="1">
      <alignment horizontal="right" vertical="center"/>
    </xf>
    <xf numFmtId="0" fontId="24" fillId="0" borderId="49" xfId="16" applyFont="1" applyBorder="1" applyAlignment="1">
      <alignment horizontal="right" vertical="center"/>
    </xf>
    <xf numFmtId="0" fontId="25" fillId="7" borderId="65" xfId="23" applyFont="1" applyFill="1" applyBorder="1" applyAlignment="1">
      <alignment horizontal="left" vertical="center"/>
    </xf>
    <xf numFmtId="0" fontId="25" fillId="7" borderId="62" xfId="23" applyFont="1" applyFill="1" applyBorder="1" applyAlignment="1">
      <alignment horizontal="left" vertical="center"/>
    </xf>
    <xf numFmtId="0" fontId="25" fillId="7" borderId="66" xfId="23" applyFont="1" applyFill="1" applyBorder="1" applyAlignment="1">
      <alignment horizontal="left" vertical="center"/>
    </xf>
    <xf numFmtId="0" fontId="25" fillId="7" borderId="27" xfId="23" applyFont="1" applyFill="1" applyBorder="1" applyAlignment="1">
      <alignment horizontal="left" vertical="center"/>
    </xf>
    <xf numFmtId="0" fontId="25" fillId="7" borderId="51" xfId="23" applyFont="1" applyFill="1" applyBorder="1" applyAlignment="1">
      <alignment horizontal="left" vertical="center"/>
    </xf>
    <xf numFmtId="0" fontId="25" fillId="0" borderId="44" xfId="16" applyFont="1" applyBorder="1" applyAlignment="1">
      <alignment horizontal="right" vertical="center"/>
    </xf>
    <xf numFmtId="0" fontId="25" fillId="0" borderId="45" xfId="16" applyFont="1" applyBorder="1" applyAlignment="1">
      <alignment horizontal="right" vertical="center"/>
    </xf>
    <xf numFmtId="0" fontId="25" fillId="7" borderId="40" xfId="23" applyFont="1" applyFill="1" applyBorder="1" applyAlignment="1">
      <alignment horizontal="left" vertical="center"/>
    </xf>
    <xf numFmtId="0" fontId="25" fillId="7" borderId="43" xfId="23" applyFont="1" applyFill="1" applyBorder="1" applyAlignment="1">
      <alignment horizontal="left" vertical="center"/>
    </xf>
    <xf numFmtId="0" fontId="25" fillId="7" borderId="49" xfId="23" applyFont="1" applyFill="1" applyBorder="1" applyAlignment="1">
      <alignment horizontal="left" vertical="center"/>
    </xf>
    <xf numFmtId="49" fontId="24" fillId="0" borderId="45" xfId="16" applyNumberFormat="1" applyFont="1" applyBorder="1" applyAlignment="1">
      <alignment horizontal="left" wrapText="1"/>
    </xf>
    <xf numFmtId="49" fontId="24" fillId="0" borderId="46" xfId="16" applyNumberFormat="1" applyFont="1" applyBorder="1" applyAlignment="1">
      <alignment horizontal="left" wrapText="1"/>
    </xf>
    <xf numFmtId="49" fontId="24" fillId="0" borderId="23" xfId="16" applyNumberFormat="1" applyFont="1" applyBorder="1" applyAlignment="1">
      <alignment horizontal="left" wrapText="1"/>
    </xf>
    <xf numFmtId="49" fontId="24" fillId="0" borderId="35" xfId="16" applyNumberFormat="1" applyFont="1" applyBorder="1" applyAlignment="1">
      <alignment horizontal="left" wrapText="1"/>
    </xf>
    <xf numFmtId="49" fontId="24" fillId="0" borderId="44" xfId="16" applyNumberFormat="1" applyFont="1" applyBorder="1" applyAlignment="1">
      <alignment horizontal="center" vertical="center"/>
    </xf>
    <xf numFmtId="49" fontId="24" fillId="0" borderId="22" xfId="16" applyNumberFormat="1" applyFont="1" applyBorder="1" applyAlignment="1">
      <alignment horizontal="center" vertical="center"/>
    </xf>
    <xf numFmtId="49" fontId="23" fillId="0" borderId="32" xfId="16" applyNumberFormat="1" applyFont="1" applyBorder="1" applyAlignment="1">
      <alignment horizontal="center" vertical="center"/>
    </xf>
    <xf numFmtId="49" fontId="23" fillId="0" borderId="33" xfId="16" applyNumberFormat="1" applyFont="1" applyBorder="1" applyAlignment="1">
      <alignment horizontal="center" vertical="center"/>
    </xf>
    <xf numFmtId="49" fontId="23" fillId="0" borderId="34" xfId="16" applyNumberFormat="1" applyFont="1" applyBorder="1" applyAlignment="1">
      <alignment horizontal="center" vertical="center"/>
    </xf>
    <xf numFmtId="0" fontId="9" fillId="0" borderId="62" xfId="7" applyBorder="1" applyAlignment="1">
      <alignment horizontal="left"/>
    </xf>
    <xf numFmtId="0" fontId="9" fillId="0" borderId="14" xfId="7" applyBorder="1" applyAlignment="1">
      <alignment horizontal="left"/>
    </xf>
    <xf numFmtId="0" fontId="1" fillId="0" borderId="26" xfId="7" applyFont="1" applyBorder="1" applyAlignment="1">
      <alignment horizontal="left"/>
    </xf>
    <xf numFmtId="0" fontId="1" fillId="0" borderId="41" xfId="7" applyFont="1" applyBorder="1" applyAlignment="1">
      <alignment horizontal="left"/>
    </xf>
    <xf numFmtId="0" fontId="1" fillId="0" borderId="17" xfId="7" applyFont="1" applyBorder="1" applyAlignment="1">
      <alignment horizontal="left"/>
    </xf>
    <xf numFmtId="0" fontId="17" fillId="3" borderId="42" xfId="7" applyFont="1" applyFill="1" applyBorder="1" applyAlignment="1">
      <alignment horizontal="left"/>
    </xf>
    <xf numFmtId="0" fontId="17" fillId="3" borderId="11" xfId="7" applyFont="1" applyFill="1" applyBorder="1" applyAlignment="1">
      <alignment horizontal="left"/>
    </xf>
    <xf numFmtId="0" fontId="17" fillId="3" borderId="12" xfId="7" applyFont="1" applyFill="1" applyBorder="1" applyAlignment="1">
      <alignment horizontal="left"/>
    </xf>
    <xf numFmtId="0" fontId="17" fillId="0" borderId="20" xfId="7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9" fillId="0" borderId="25" xfId="7" applyBorder="1" applyAlignment="1">
      <alignment horizontal="left"/>
    </xf>
    <xf numFmtId="0" fontId="9" fillId="0" borderId="36" xfId="7" applyBorder="1" applyAlignment="1">
      <alignment horizontal="left"/>
    </xf>
    <xf numFmtId="175" fontId="17" fillId="0" borderId="42" xfId="4" applyNumberFormat="1" applyFont="1" applyFill="1" applyBorder="1" applyAlignment="1">
      <alignment horizontal="right"/>
    </xf>
    <xf numFmtId="175" fontId="17" fillId="0" borderId="11" xfId="4" applyNumberFormat="1" applyFont="1" applyFill="1" applyBorder="1" applyAlignment="1">
      <alignment horizontal="right"/>
    </xf>
    <xf numFmtId="175" fontId="17" fillId="0" borderId="12" xfId="4" applyNumberFormat="1" applyFont="1" applyFill="1" applyBorder="1" applyAlignment="1">
      <alignment horizontal="right"/>
    </xf>
    <xf numFmtId="0" fontId="4" fillId="0" borderId="25" xfId="7" applyFont="1" applyBorder="1" applyAlignment="1">
      <alignment horizontal="left" wrapText="1"/>
    </xf>
    <xf numFmtId="0" fontId="7" fillId="0" borderId="40" xfId="7" applyFont="1" applyBorder="1" applyAlignment="1">
      <alignment horizontal="left" wrapText="1"/>
    </xf>
    <xf numFmtId="0" fontId="7" fillId="0" borderId="36" xfId="7" applyFont="1" applyBorder="1" applyAlignment="1">
      <alignment horizontal="left" wrapText="1"/>
    </xf>
    <xf numFmtId="0" fontId="6" fillId="0" borderId="25" xfId="7" applyFont="1" applyBorder="1" applyAlignment="1">
      <alignment horizontal="left" wrapText="1"/>
    </xf>
    <xf numFmtId="0" fontId="7" fillId="0" borderId="25" xfId="7" applyFont="1" applyBorder="1" applyAlignment="1">
      <alignment horizontal="left" wrapText="1"/>
    </xf>
    <xf numFmtId="0" fontId="8" fillId="0" borderId="26" xfId="7" applyFont="1" applyBorder="1" applyAlignment="1">
      <alignment horizontal="center"/>
    </xf>
    <xf numFmtId="0" fontId="8" fillId="0" borderId="41" xfId="7" applyFont="1" applyBorder="1" applyAlignment="1">
      <alignment horizontal="center"/>
    </xf>
    <xf numFmtId="0" fontId="8" fillId="0" borderId="17" xfId="7" applyFont="1" applyBorder="1" applyAlignment="1">
      <alignment horizontal="center"/>
    </xf>
    <xf numFmtId="0" fontId="17" fillId="0" borderId="30" xfId="7" applyFont="1" applyBorder="1" applyAlignment="1">
      <alignment horizontal="center"/>
    </xf>
    <xf numFmtId="0" fontId="9" fillId="0" borderId="40" xfId="7" applyBorder="1" applyAlignment="1">
      <alignment horizontal="left"/>
    </xf>
    <xf numFmtId="0" fontId="6" fillId="0" borderId="25" xfId="7" applyFont="1" applyBorder="1" applyAlignment="1">
      <alignment horizontal="justify" vertical="justify" wrapText="1"/>
    </xf>
    <xf numFmtId="0" fontId="8" fillId="0" borderId="40" xfId="7" applyFont="1" applyBorder="1" applyAlignment="1">
      <alignment horizontal="justify" vertical="justify" wrapText="1"/>
    </xf>
    <xf numFmtId="0" fontId="8" fillId="0" borderId="36" xfId="7" applyFont="1" applyBorder="1" applyAlignment="1">
      <alignment horizontal="justify" vertical="justify" wrapText="1"/>
    </xf>
    <xf numFmtId="0" fontId="8" fillId="0" borderId="25" xfId="7" applyFont="1" applyBorder="1" applyAlignment="1">
      <alignment horizontal="left"/>
    </xf>
    <xf numFmtId="0" fontId="8" fillId="0" borderId="40" xfId="7" applyFont="1" applyBorder="1" applyAlignment="1">
      <alignment horizontal="left"/>
    </xf>
    <xf numFmtId="0" fontId="8" fillId="0" borderId="36" xfId="7" applyFont="1" applyBorder="1" applyAlignment="1">
      <alignment horizontal="left"/>
    </xf>
    <xf numFmtId="0" fontId="8" fillId="0" borderId="26" xfId="7" applyFont="1" applyBorder="1" applyAlignment="1">
      <alignment horizontal="left"/>
    </xf>
    <xf numFmtId="0" fontId="8" fillId="0" borderId="41" xfId="7" applyFont="1" applyBorder="1" applyAlignment="1">
      <alignment horizontal="left"/>
    </xf>
    <xf numFmtId="0" fontId="8" fillId="0" borderId="17" xfId="7" applyFont="1" applyBorder="1" applyAlignment="1">
      <alignment horizontal="left"/>
    </xf>
    <xf numFmtId="0" fontId="8" fillId="0" borderId="47" xfId="7" applyFont="1" applyBorder="1" applyAlignment="1">
      <alignment horizontal="left"/>
    </xf>
    <xf numFmtId="0" fontId="8" fillId="0" borderId="1" xfId="7" applyFont="1" applyBorder="1" applyAlignment="1">
      <alignment horizontal="left"/>
    </xf>
    <xf numFmtId="0" fontId="3" fillId="0" borderId="25" xfId="7" applyFont="1" applyBorder="1" applyAlignment="1">
      <alignment horizontal="left" wrapText="1"/>
    </xf>
    <xf numFmtId="0" fontId="29" fillId="0" borderId="57" xfId="8" applyFont="1" applyBorder="1" applyAlignment="1">
      <alignment horizontal="center" vertical="center" wrapText="1"/>
    </xf>
    <xf numFmtId="0" fontId="29" fillId="0" borderId="30" xfId="8" applyFont="1" applyBorder="1" applyAlignment="1">
      <alignment horizontal="center" vertical="center" wrapText="1"/>
    </xf>
    <xf numFmtId="0" fontId="29" fillId="0" borderId="29" xfId="8" applyFont="1" applyBorder="1" applyAlignment="1">
      <alignment horizontal="center" vertical="center" wrapText="1"/>
    </xf>
    <xf numFmtId="0" fontId="18" fillId="0" borderId="49" xfId="8" applyFont="1" applyBorder="1" applyAlignment="1">
      <alignment horizontal="center" wrapText="1"/>
    </xf>
    <xf numFmtId="0" fontId="18" fillId="0" borderId="40" xfId="8" applyFont="1" applyBorder="1" applyAlignment="1">
      <alignment horizontal="center" wrapText="1"/>
    </xf>
    <xf numFmtId="0" fontId="18" fillId="0" borderId="36" xfId="8" applyFont="1" applyBorder="1" applyAlignment="1">
      <alignment horizontal="center" wrapText="1"/>
    </xf>
    <xf numFmtId="0" fontId="20" fillId="0" borderId="16" xfId="8" applyFont="1" applyBorder="1" applyAlignment="1">
      <alignment horizontal="justify" vertical="center" wrapText="1"/>
    </xf>
    <xf numFmtId="0" fontId="20" fillId="0" borderId="41" xfId="8" applyFont="1" applyBorder="1" applyAlignment="1">
      <alignment horizontal="justify" vertical="center" wrapText="1"/>
    </xf>
    <xf numFmtId="0" fontId="20" fillId="0" borderId="17" xfId="8" applyFont="1" applyBorder="1" applyAlignment="1">
      <alignment horizontal="justify" vertical="center" wrapText="1"/>
    </xf>
    <xf numFmtId="0" fontId="5" fillId="0" borderId="24" xfId="7" applyFont="1" applyBorder="1" applyAlignment="1">
      <alignment horizontal="left" wrapText="1"/>
    </xf>
    <xf numFmtId="0" fontId="7" fillId="0" borderId="62" xfId="7" applyFont="1" applyBorder="1" applyAlignment="1">
      <alignment horizontal="left" wrapText="1"/>
    </xf>
    <xf numFmtId="0" fontId="7" fillId="0" borderId="14" xfId="7" applyFont="1" applyBorder="1" applyAlignment="1">
      <alignment horizontal="left" wrapText="1"/>
    </xf>
    <xf numFmtId="0" fontId="9" fillId="0" borderId="24" xfId="7" applyBorder="1" applyAlignment="1">
      <alignment horizontal="left"/>
    </xf>
    <xf numFmtId="0" fontId="8" fillId="0" borderId="40" xfId="7" applyFont="1" applyBorder="1" applyAlignment="1">
      <alignment horizontal="left" wrapText="1"/>
    </xf>
    <xf numFmtId="0" fontId="8" fillId="0" borderId="36" xfId="7" applyFont="1" applyBorder="1" applyAlignment="1">
      <alignment horizontal="left" wrapText="1"/>
    </xf>
    <xf numFmtId="0" fontId="8" fillId="0" borderId="25" xfId="7" applyFont="1" applyBorder="1" applyAlignment="1">
      <alignment horizontal="justify" vertical="justify" wrapText="1"/>
    </xf>
    <xf numFmtId="0" fontId="5" fillId="0" borderId="26" xfId="7" applyFont="1" applyBorder="1" applyAlignment="1">
      <alignment horizontal="left"/>
    </xf>
    <xf numFmtId="0" fontId="3" fillId="0" borderId="25" xfId="7" applyFont="1" applyBorder="1" applyAlignment="1">
      <alignment horizontal="justify" wrapText="1"/>
    </xf>
    <xf numFmtId="0" fontId="7" fillId="0" borderId="40" xfId="7" applyFont="1" applyBorder="1" applyAlignment="1">
      <alignment horizontal="justify" wrapText="1"/>
    </xf>
    <xf numFmtId="0" fontId="7" fillId="0" borderId="36" xfId="7" applyFont="1" applyBorder="1" applyAlignment="1">
      <alignment horizontal="justify" wrapText="1"/>
    </xf>
    <xf numFmtId="0" fontId="29" fillId="0" borderId="53" xfId="8" applyFont="1" applyBorder="1" applyAlignment="1">
      <alignment horizontal="center" vertical="center" wrapText="1"/>
    </xf>
    <xf numFmtId="0" fontId="29" fillId="0" borderId="45" xfId="8" applyFont="1" applyBorder="1" applyAlignment="1">
      <alignment horizontal="center" vertical="center" wrapText="1"/>
    </xf>
    <xf numFmtId="0" fontId="29" fillId="0" borderId="46" xfId="8" applyFont="1" applyBorder="1" applyAlignment="1">
      <alignment horizontal="center" vertical="center" wrapText="1"/>
    </xf>
    <xf numFmtId="0" fontId="3" fillId="0" borderId="25" xfId="7" applyFont="1" applyBorder="1" applyAlignment="1">
      <alignment horizontal="justify" vertical="justify" wrapText="1"/>
    </xf>
    <xf numFmtId="0" fontId="3" fillId="0" borderId="40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40" xfId="7" applyFont="1" applyBorder="1" applyAlignment="1">
      <alignment horizontal="justify" vertical="justify" wrapText="1"/>
    </xf>
    <xf numFmtId="0" fontId="3" fillId="0" borderId="36" xfId="7" applyFont="1" applyBorder="1" applyAlignment="1">
      <alignment horizontal="justify" vertical="justify" wrapText="1"/>
    </xf>
    <xf numFmtId="0" fontId="3" fillId="0" borderId="25" xfId="7" applyFont="1" applyBorder="1" applyAlignment="1">
      <alignment horizontal="left"/>
    </xf>
    <xf numFmtId="0" fontId="3" fillId="0" borderId="40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26" xfId="7" applyFont="1" applyBorder="1" applyAlignment="1">
      <alignment horizontal="left"/>
    </xf>
    <xf numFmtId="0" fontId="3" fillId="0" borderId="41" xfId="7" applyFont="1" applyBorder="1" applyAlignment="1">
      <alignment horizontal="left"/>
    </xf>
    <xf numFmtId="0" fontId="3" fillId="0" borderId="17" xfId="7" applyFont="1" applyBorder="1" applyAlignment="1">
      <alignment horizontal="left"/>
    </xf>
    <xf numFmtId="0" fontId="3" fillId="0" borderId="26" xfId="7" applyFont="1" applyBorder="1" applyAlignment="1">
      <alignment horizontal="center"/>
    </xf>
    <xf numFmtId="0" fontId="3" fillId="0" borderId="41" xfId="7" applyFont="1" applyBorder="1" applyAlignment="1">
      <alignment horizontal="center"/>
    </xf>
    <xf numFmtId="0" fontId="3" fillId="0" borderId="17" xfId="7" applyFont="1" applyBorder="1" applyAlignment="1">
      <alignment horizontal="center"/>
    </xf>
    <xf numFmtId="0" fontId="8" fillId="0" borderId="25" xfId="7" applyFont="1" applyBorder="1" applyAlignment="1">
      <alignment horizontal="left" wrapText="1"/>
    </xf>
    <xf numFmtId="0" fontId="8" fillId="0" borderId="25" xfId="7" applyFont="1" applyBorder="1" applyAlignment="1">
      <alignment horizontal="center"/>
    </xf>
    <xf numFmtId="0" fontId="8" fillId="0" borderId="40" xfId="7" applyFont="1" applyBorder="1" applyAlignment="1">
      <alignment horizontal="center"/>
    </xf>
    <xf numFmtId="0" fontId="8" fillId="0" borderId="36" xfId="7" applyFont="1" applyBorder="1" applyAlignment="1">
      <alignment horizontal="center"/>
    </xf>
    <xf numFmtId="0" fontId="1" fillId="0" borderId="25" xfId="7" applyFont="1" applyBorder="1" applyAlignment="1">
      <alignment horizontal="left" wrapText="1"/>
    </xf>
    <xf numFmtId="0" fontId="1" fillId="0" borderId="40" xfId="7" applyFont="1" applyBorder="1" applyAlignment="1">
      <alignment horizontal="left" wrapText="1"/>
    </xf>
    <xf numFmtId="0" fontId="1" fillId="0" borderId="36" xfId="7" applyFont="1" applyBorder="1" applyAlignment="1">
      <alignment horizontal="left" wrapText="1"/>
    </xf>
    <xf numFmtId="0" fontId="1" fillId="0" borderId="26" xfId="7" applyFont="1" applyBorder="1" applyAlignment="1">
      <alignment horizontal="center"/>
    </xf>
    <xf numFmtId="0" fontId="1" fillId="0" borderId="41" xfId="7" applyFont="1" applyBorder="1" applyAlignment="1">
      <alignment horizontal="center"/>
    </xf>
    <xf numFmtId="0" fontId="1" fillId="0" borderId="17" xfId="7" applyFont="1" applyBorder="1" applyAlignment="1">
      <alignment horizontal="center"/>
    </xf>
    <xf numFmtId="0" fontId="1" fillId="0" borderId="25" xfId="7" applyFont="1" applyBorder="1" applyAlignment="1">
      <alignment horizontal="center"/>
    </xf>
    <xf numFmtId="0" fontId="1" fillId="0" borderId="40" xfId="7" applyFont="1" applyBorder="1" applyAlignment="1">
      <alignment horizontal="center"/>
    </xf>
    <xf numFmtId="0" fontId="1" fillId="0" borderId="36" xfId="7" applyFont="1" applyBorder="1" applyAlignment="1">
      <alignment horizontal="center"/>
    </xf>
    <xf numFmtId="0" fontId="1" fillId="0" borderId="25" xfId="7" applyFont="1" applyBorder="1" applyAlignment="1">
      <alignment horizontal="justify" vertical="justify" wrapText="1"/>
    </xf>
    <xf numFmtId="0" fontId="1" fillId="0" borderId="40" xfId="7" applyFont="1" applyBorder="1" applyAlignment="1">
      <alignment horizontal="justify" vertical="justify" wrapText="1"/>
    </xf>
    <xf numFmtId="0" fontId="1" fillId="0" borderId="36" xfId="7" applyFont="1" applyBorder="1" applyAlignment="1">
      <alignment horizontal="justify" vertical="justify" wrapText="1"/>
    </xf>
    <xf numFmtId="0" fontId="1" fillId="0" borderId="25" xfId="7" applyFont="1" applyBorder="1" applyAlignment="1">
      <alignment horizontal="left"/>
    </xf>
    <xf numFmtId="0" fontId="1" fillId="0" borderId="40" xfId="7" applyFont="1" applyBorder="1" applyAlignment="1">
      <alignment horizontal="left"/>
    </xf>
    <xf numFmtId="0" fontId="1" fillId="0" borderId="36" xfId="7" applyFont="1" applyBorder="1" applyAlignment="1">
      <alignment horizontal="left"/>
    </xf>
    <xf numFmtId="0" fontId="5" fillId="0" borderId="25" xfId="7" applyFont="1" applyBorder="1" applyAlignment="1">
      <alignment horizontal="left" wrapText="1"/>
    </xf>
    <xf numFmtId="0" fontId="6" fillId="0" borderId="40" xfId="7" applyFont="1" applyBorder="1" applyAlignment="1">
      <alignment horizontal="left" wrapText="1"/>
    </xf>
    <xf numFmtId="0" fontId="6" fillId="0" borderId="36" xfId="7" applyFont="1" applyBorder="1" applyAlignment="1">
      <alignment horizontal="left" wrapText="1"/>
    </xf>
    <xf numFmtId="49" fontId="34" fillId="0" borderId="20" xfId="8" applyNumberFormat="1" applyFont="1" applyBorder="1" applyAlignment="1">
      <alignment horizontal="center" vertical="center" wrapText="1"/>
    </xf>
    <xf numFmtId="49" fontId="34" fillId="0" borderId="30" xfId="8" applyNumberFormat="1" applyFont="1" applyBorder="1" applyAlignment="1">
      <alignment horizontal="center" vertical="center" wrapText="1"/>
    </xf>
    <xf numFmtId="49" fontId="34" fillId="0" borderId="29" xfId="8" applyNumberFormat="1" applyFont="1" applyBorder="1" applyAlignment="1">
      <alignment horizontal="center" vertical="center" wrapText="1"/>
    </xf>
    <xf numFmtId="0" fontId="23" fillId="0" borderId="16" xfId="8" applyFont="1" applyBorder="1" applyAlignment="1">
      <alignment horizontal="center" vertical="center" wrapText="1"/>
    </xf>
    <xf numFmtId="0" fontId="23" fillId="0" borderId="41" xfId="8" applyFont="1" applyBorder="1" applyAlignment="1">
      <alignment horizontal="center" vertical="center" wrapText="1"/>
    </xf>
    <xf numFmtId="0" fontId="23" fillId="0" borderId="17" xfId="8" applyFont="1" applyBorder="1" applyAlignment="1">
      <alignment horizontal="center" vertical="center" wrapText="1"/>
    </xf>
    <xf numFmtId="0" fontId="25" fillId="0" borderId="49" xfId="8" applyFont="1" applyBorder="1" applyAlignment="1">
      <alignment horizontal="center" vertical="center"/>
    </xf>
    <xf numFmtId="0" fontId="25" fillId="0" borderId="40" xfId="8" applyFont="1" applyBorder="1" applyAlignment="1">
      <alignment horizontal="center" vertical="center"/>
    </xf>
    <xf numFmtId="0" fontId="25" fillId="0" borderId="36" xfId="8" applyFont="1" applyBorder="1" applyAlignment="1">
      <alignment horizontal="center" vertical="center"/>
    </xf>
    <xf numFmtId="0" fontId="25" fillId="0" borderId="13" xfId="8" applyFont="1" applyBorder="1" applyAlignment="1">
      <alignment horizontal="center" vertical="center"/>
    </xf>
    <xf numFmtId="0" fontId="25" fillId="0" borderId="15" xfId="8" applyFont="1" applyBorder="1" applyAlignment="1">
      <alignment horizontal="center" vertical="center"/>
    </xf>
    <xf numFmtId="4" fontId="27" fillId="0" borderId="0" xfId="8" applyNumberFormat="1" applyFont="1" applyAlignment="1">
      <alignment horizontal="center" vertical="center"/>
    </xf>
    <xf numFmtId="0" fontId="38" fillId="2" borderId="37" xfId="8" applyFont="1" applyFill="1" applyBorder="1" applyAlignment="1">
      <alignment horizontal="center" vertical="center"/>
    </xf>
    <xf numFmtId="172" fontId="9" fillId="0" borderId="38" xfId="2" applyFont="1" applyFill="1" applyBorder="1" applyAlignment="1">
      <alignment horizontal="center" vertical="center" wrapText="1"/>
    </xf>
    <xf numFmtId="172" fontId="9" fillId="0" borderId="63" xfId="2" applyFont="1" applyFill="1" applyBorder="1" applyAlignment="1">
      <alignment horizontal="center" vertical="center"/>
    </xf>
    <xf numFmtId="172" fontId="9" fillId="0" borderId="0" xfId="2" applyFont="1" applyFill="1" applyAlignment="1">
      <alignment horizontal="center" vertical="center"/>
    </xf>
    <xf numFmtId="168" fontId="9" fillId="0" borderId="48" xfId="8" applyNumberFormat="1" applyBorder="1" applyAlignment="1">
      <alignment horizontal="left" vertical="center"/>
    </xf>
    <xf numFmtId="0" fontId="41" fillId="0" borderId="44" xfId="20" applyFont="1" applyBorder="1" applyAlignment="1">
      <alignment horizontal="center" vertical="center" wrapText="1"/>
    </xf>
    <xf numFmtId="0" fontId="41" fillId="0" borderId="45" xfId="20" applyFont="1" applyBorder="1" applyAlignment="1">
      <alignment horizontal="center" vertical="center" wrapText="1"/>
    </xf>
    <xf numFmtId="0" fontId="41" fillId="0" borderId="19" xfId="20" applyFont="1" applyBorder="1" applyAlignment="1">
      <alignment horizontal="center" vertical="center" wrapText="1"/>
    </xf>
    <xf numFmtId="0" fontId="41" fillId="0" borderId="0" xfId="20" applyFont="1" applyAlignment="1">
      <alignment horizontal="center" vertical="center" wrapText="1"/>
    </xf>
    <xf numFmtId="0" fontId="41" fillId="0" borderId="0" xfId="20" applyFont="1" applyBorder="1" applyAlignment="1">
      <alignment horizontal="center" vertical="center" wrapText="1"/>
    </xf>
    <xf numFmtId="0" fontId="41" fillId="0" borderId="22" xfId="20" applyFont="1" applyBorder="1" applyAlignment="1">
      <alignment horizontal="center" vertical="center" wrapText="1"/>
    </xf>
    <xf numFmtId="0" fontId="41" fillId="0" borderId="23" xfId="20" applyFont="1" applyBorder="1" applyAlignment="1">
      <alignment horizontal="center" vertical="center" wrapText="1"/>
    </xf>
    <xf numFmtId="0" fontId="27" fillId="0" borderId="1" xfId="24" applyFont="1" applyBorder="1" applyAlignment="1">
      <alignment vertical="center"/>
    </xf>
    <xf numFmtId="0" fontId="23" fillId="5" borderId="0" xfId="16" applyFont="1" applyFill="1" applyAlignment="1">
      <alignment horizontal="left"/>
    </xf>
    <xf numFmtId="0" fontId="23" fillId="0" borderId="32" xfId="16" applyFont="1" applyBorder="1" applyAlignment="1"/>
    <xf numFmtId="0" fontId="23" fillId="0" borderId="67" xfId="16" applyFont="1" applyBorder="1" applyAlignment="1"/>
    <xf numFmtId="0" fontId="23" fillId="0" borderId="34" xfId="16" applyFont="1" applyBorder="1" applyAlignment="1">
      <alignment horizontal="left"/>
    </xf>
  </cellXfs>
  <cellStyles count="30">
    <cellStyle name="Bueno 2" xfId="23" xr:uid="{00000000-0005-0000-0000-000000000000}"/>
    <cellStyle name="Millares" xfId="29" builtinId="3"/>
    <cellStyle name="Millares [0] 2" xfId="28" xr:uid="{00000000-0005-0000-0000-000002000000}"/>
    <cellStyle name="Millares 2" xfId="1" xr:uid="{00000000-0005-0000-0000-000003000000}"/>
    <cellStyle name="Millares 2 2" xfId="2" xr:uid="{00000000-0005-0000-0000-000004000000}"/>
    <cellStyle name="Millares 2 3" xfId="26" xr:uid="{00000000-0005-0000-0000-000005000000}"/>
    <cellStyle name="Millares 3" xfId="3" xr:uid="{00000000-0005-0000-0000-000006000000}"/>
    <cellStyle name="Millares 4" xfId="27" xr:uid="{00000000-0005-0000-0000-000007000000}"/>
    <cellStyle name="Millares 6 3" xfId="22" xr:uid="{00000000-0005-0000-0000-000008000000}"/>
    <cellStyle name="Moneda" xfId="14" builtinId="4"/>
    <cellStyle name="Moneda [0]" xfId="4" builtinId="7"/>
    <cellStyle name="Moneda [0] 2" xfId="19" xr:uid="{00000000-0005-0000-0000-00000B000000}"/>
    <cellStyle name="Moneda 2" xfId="5" xr:uid="{00000000-0005-0000-0000-00000C000000}"/>
    <cellStyle name="Moneda 2 2" xfId="15" xr:uid="{00000000-0005-0000-0000-00000D000000}"/>
    <cellStyle name="Moneda 2 2 2" xfId="17" xr:uid="{00000000-0005-0000-0000-00000E000000}"/>
    <cellStyle name="Moneda 3" xfId="6" xr:uid="{00000000-0005-0000-0000-00000F000000}"/>
    <cellStyle name="Moneda 5" xfId="18" xr:uid="{00000000-0005-0000-0000-000010000000}"/>
    <cellStyle name="Normal" xfId="0" builtinId="0"/>
    <cellStyle name="Normal 13" xfId="24" xr:uid="{00000000-0005-0000-0000-000012000000}"/>
    <cellStyle name="Normal 2" xfId="7" xr:uid="{00000000-0005-0000-0000-000013000000}"/>
    <cellStyle name="Normal 2 10" xfId="21" xr:uid="{00000000-0005-0000-0000-000014000000}"/>
    <cellStyle name="Normal 2 2" xfId="8" xr:uid="{00000000-0005-0000-0000-000015000000}"/>
    <cellStyle name="Normal 3" xfId="9" xr:uid="{00000000-0005-0000-0000-000016000000}"/>
    <cellStyle name="Normal 3 10" xfId="20" xr:uid="{00000000-0005-0000-0000-000017000000}"/>
    <cellStyle name="Normal 4" xfId="16" xr:uid="{00000000-0005-0000-0000-000018000000}"/>
    <cellStyle name="Normal 5" xfId="10" xr:uid="{00000000-0005-0000-0000-000019000000}"/>
    <cellStyle name="Porcentaje" xfId="11" builtinId="5"/>
    <cellStyle name="Porcentaje 2" xfId="12" xr:uid="{00000000-0005-0000-0000-00001B000000}"/>
    <cellStyle name="Porcentaje 3" xfId="13" xr:uid="{00000000-0005-0000-0000-00001C000000}"/>
    <cellStyle name="Porcentaje 4" xfId="25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228599</xdr:rowOff>
    </xdr:from>
    <xdr:to>
      <xdr:col>1</xdr:col>
      <xdr:colOff>25601</xdr:colOff>
      <xdr:row>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C3950-4788-415F-9047-4C333128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28599"/>
          <a:ext cx="736800" cy="444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354542</xdr:colOff>
      <xdr:row>273</xdr:row>
      <xdr:rowOff>52917</xdr:rowOff>
    </xdr:from>
    <xdr:ext cx="1238250" cy="552979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74" t="15633" r="10985" b="23637"/>
        <a:stretch>
          <a:fillRect/>
        </a:stretch>
      </xdr:blipFill>
      <xdr:spPr bwMode="auto">
        <a:xfrm>
          <a:off x="354542" y="49249542"/>
          <a:ext cx="1238250" cy="5529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354542</xdr:colOff>
      <xdr:row>591</xdr:row>
      <xdr:rowOff>52917</xdr:rowOff>
    </xdr:from>
    <xdr:ext cx="1238250" cy="552979"/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74" t="15633" r="10985" b="23637"/>
        <a:stretch>
          <a:fillRect/>
        </a:stretch>
      </xdr:blipFill>
      <xdr:spPr bwMode="auto">
        <a:xfrm>
          <a:off x="354542" y="99960642"/>
          <a:ext cx="1238250" cy="55297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273845</xdr:colOff>
      <xdr:row>0</xdr:row>
      <xdr:rowOff>35719</xdr:rowOff>
    </xdr:from>
    <xdr:to>
      <xdr:col>0</xdr:col>
      <xdr:colOff>1404939</xdr:colOff>
      <xdr:row>1</xdr:row>
      <xdr:rowOff>63248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8083F0-ABD5-4583-AAEC-8FCCD0DB2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5" y="35719"/>
          <a:ext cx="1131094" cy="68237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38</xdr:row>
      <xdr:rowOff>142875</xdr:rowOff>
    </xdr:from>
    <xdr:to>
      <xdr:col>0</xdr:col>
      <xdr:colOff>1393032</xdr:colOff>
      <xdr:row>40</xdr:row>
      <xdr:rowOff>18082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228B50-3663-4EB3-8E39-87BEC44B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6977063"/>
          <a:ext cx="1154906" cy="696738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77</xdr:row>
      <xdr:rowOff>142875</xdr:rowOff>
    </xdr:from>
    <xdr:to>
      <xdr:col>0</xdr:col>
      <xdr:colOff>1440656</xdr:colOff>
      <xdr:row>78</xdr:row>
      <xdr:rowOff>651377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E001AB-E95D-4B84-BEE7-C5AA97A82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3977938"/>
          <a:ext cx="1119187" cy="67518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116</xdr:row>
      <xdr:rowOff>154781</xdr:rowOff>
    </xdr:from>
    <xdr:to>
      <xdr:col>0</xdr:col>
      <xdr:colOff>1559718</xdr:colOff>
      <xdr:row>118</xdr:row>
      <xdr:rowOff>58719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7DE806-C415-4EB7-BAF8-DE09B1F9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20990719"/>
          <a:ext cx="1202531" cy="72546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155</xdr:row>
      <xdr:rowOff>119062</xdr:rowOff>
    </xdr:from>
    <xdr:to>
      <xdr:col>0</xdr:col>
      <xdr:colOff>1416845</xdr:colOff>
      <xdr:row>157</xdr:row>
      <xdr:rowOff>37366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A0E400-A7BC-4B6E-A9DA-C948945D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7955875"/>
          <a:ext cx="1226344" cy="73983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194</xdr:row>
      <xdr:rowOff>142874</xdr:rowOff>
    </xdr:from>
    <xdr:to>
      <xdr:col>0</xdr:col>
      <xdr:colOff>1357313</xdr:colOff>
      <xdr:row>196</xdr:row>
      <xdr:rowOff>25264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258755-E899-4CF7-B626-2A5764AB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4980562"/>
          <a:ext cx="1166812" cy="703921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166689</xdr:colOff>
      <xdr:row>233</xdr:row>
      <xdr:rowOff>107157</xdr:rowOff>
    </xdr:from>
    <xdr:to>
      <xdr:col>0</xdr:col>
      <xdr:colOff>1428751</xdr:colOff>
      <xdr:row>235</xdr:row>
      <xdr:rowOff>47010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B8E0CEA-E77B-4783-8C9A-C7D7231F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41945720"/>
          <a:ext cx="1262062" cy="761384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311</xdr:row>
      <xdr:rowOff>154782</xdr:rowOff>
    </xdr:from>
    <xdr:to>
      <xdr:col>0</xdr:col>
      <xdr:colOff>1501533</xdr:colOff>
      <xdr:row>313</xdr:row>
      <xdr:rowOff>59532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7C5E55F-8DD8-4630-85D5-3866D5AEE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7" y="56161782"/>
          <a:ext cx="1203876" cy="726281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309564</xdr:colOff>
      <xdr:row>350</xdr:row>
      <xdr:rowOff>154782</xdr:rowOff>
    </xdr:from>
    <xdr:to>
      <xdr:col>0</xdr:col>
      <xdr:colOff>1434498</xdr:colOff>
      <xdr:row>352</xdr:row>
      <xdr:rowOff>11906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1DA92C-B7BF-41DE-913A-CEE9C7F07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4" y="63174563"/>
          <a:ext cx="1124934" cy="6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273844</xdr:colOff>
      <xdr:row>390</xdr:row>
      <xdr:rowOff>35719</xdr:rowOff>
    </xdr:from>
    <xdr:to>
      <xdr:col>0</xdr:col>
      <xdr:colOff>1339570</xdr:colOff>
      <xdr:row>391</xdr:row>
      <xdr:rowOff>23812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2EE7BF7-CD33-4A82-9242-35279E618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70234969"/>
          <a:ext cx="1065726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273845</xdr:colOff>
      <xdr:row>429</xdr:row>
      <xdr:rowOff>0</xdr:rowOff>
    </xdr:from>
    <xdr:to>
      <xdr:col>0</xdr:col>
      <xdr:colOff>1500189</xdr:colOff>
      <xdr:row>430</xdr:row>
      <xdr:rowOff>84991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D5C63BA-FC16-4FC4-BC16-541F42D2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5" y="77212031"/>
          <a:ext cx="1226344" cy="739835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468</xdr:row>
      <xdr:rowOff>0</xdr:rowOff>
    </xdr:from>
    <xdr:to>
      <xdr:col>0</xdr:col>
      <xdr:colOff>1464469</xdr:colOff>
      <xdr:row>469</xdr:row>
      <xdr:rowOff>49077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CAB4FE9-4E3A-4524-B4D5-5538A8E8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7" y="84212906"/>
          <a:ext cx="1166812" cy="703921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250032</xdr:colOff>
      <xdr:row>506</xdr:row>
      <xdr:rowOff>154781</xdr:rowOff>
    </xdr:from>
    <xdr:to>
      <xdr:col>0</xdr:col>
      <xdr:colOff>1452563</xdr:colOff>
      <xdr:row>508</xdr:row>
      <xdr:rowOff>58719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03DE2CA-79EE-4BA5-BC32-C8EC9BEE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91201875"/>
          <a:ext cx="1202531" cy="725469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404812</xdr:colOff>
      <xdr:row>552</xdr:row>
      <xdr:rowOff>11908</xdr:rowOff>
    </xdr:from>
    <xdr:to>
      <xdr:col>0</xdr:col>
      <xdr:colOff>1490275</xdr:colOff>
      <xdr:row>553</xdr:row>
      <xdr:rowOff>11908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DF0C7D3-459B-4489-AB80-5AE5EA81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99464814"/>
          <a:ext cx="1085463" cy="65484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629</xdr:row>
      <xdr:rowOff>35720</xdr:rowOff>
    </xdr:from>
    <xdr:to>
      <xdr:col>0</xdr:col>
      <xdr:colOff>1524000</xdr:colOff>
      <xdr:row>630</xdr:row>
      <xdr:rowOff>41701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70CDC8-C019-44D0-9733-96DF543A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3359408"/>
          <a:ext cx="1095375" cy="6608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668</xdr:row>
      <xdr:rowOff>11907</xdr:rowOff>
    </xdr:from>
    <xdr:to>
      <xdr:col>0</xdr:col>
      <xdr:colOff>1404938</xdr:colOff>
      <xdr:row>669</xdr:row>
      <xdr:rowOff>60985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1079CB1-301D-44F4-8FE9-DFABF888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20336470"/>
          <a:ext cx="1166812" cy="703921"/>
        </a:xfrm>
        <a:prstGeom prst="rect">
          <a:avLst/>
        </a:prstGeom>
      </xdr:spPr>
    </xdr:pic>
    <xdr:clientData/>
  </xdr:twoCellAnchor>
  <xdr:twoCellAnchor editAs="oneCell">
    <xdr:from>
      <xdr:col>0</xdr:col>
      <xdr:colOff>273843</xdr:colOff>
      <xdr:row>706</xdr:row>
      <xdr:rowOff>119063</xdr:rowOff>
    </xdr:from>
    <xdr:to>
      <xdr:col>0</xdr:col>
      <xdr:colOff>1517190</xdr:colOff>
      <xdr:row>708</xdr:row>
      <xdr:rowOff>47624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1A9F112-5D8E-44BF-B85A-F413643CE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127289719"/>
          <a:ext cx="1243347" cy="7500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746</xdr:row>
      <xdr:rowOff>23813</xdr:rowOff>
    </xdr:from>
    <xdr:to>
      <xdr:col>0</xdr:col>
      <xdr:colOff>1547813</xdr:colOff>
      <xdr:row>747</xdr:row>
      <xdr:rowOff>87256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53FD325-F588-46D1-919B-A258939ED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134373938"/>
          <a:ext cx="1190625" cy="7182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787</xdr:row>
      <xdr:rowOff>119062</xdr:rowOff>
    </xdr:from>
    <xdr:to>
      <xdr:col>0</xdr:col>
      <xdr:colOff>1488281</xdr:colOff>
      <xdr:row>789</xdr:row>
      <xdr:rowOff>23000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63D1EB9-7EEC-46C4-A13D-B56D4387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1827250"/>
          <a:ext cx="1202531" cy="72546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827</xdr:row>
      <xdr:rowOff>0</xdr:rowOff>
    </xdr:from>
    <xdr:to>
      <xdr:col>0</xdr:col>
      <xdr:colOff>1428751</xdr:colOff>
      <xdr:row>828</xdr:row>
      <xdr:rowOff>34711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1C4CF8-9346-49E8-AD32-652A60EF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48875750"/>
          <a:ext cx="1143000" cy="68955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866</xdr:row>
      <xdr:rowOff>35720</xdr:rowOff>
    </xdr:from>
    <xdr:to>
      <xdr:col>0</xdr:col>
      <xdr:colOff>1357312</xdr:colOff>
      <xdr:row>866</xdr:row>
      <xdr:rowOff>653446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BC652CC-1971-487A-9D31-2577F443F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55912345"/>
          <a:ext cx="1023937" cy="617726"/>
        </a:xfrm>
        <a:prstGeom prst="rect">
          <a:avLst/>
        </a:prstGeom>
      </xdr:spPr>
    </xdr:pic>
    <xdr:clientData/>
  </xdr:twoCellAnchor>
  <xdr:twoCellAnchor editAs="oneCell">
    <xdr:from>
      <xdr:col>0</xdr:col>
      <xdr:colOff>511969</xdr:colOff>
      <xdr:row>904</xdr:row>
      <xdr:rowOff>142875</xdr:rowOff>
    </xdr:from>
    <xdr:to>
      <xdr:col>0</xdr:col>
      <xdr:colOff>1702594</xdr:colOff>
      <xdr:row>906</xdr:row>
      <xdr:rowOff>39631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C30DFC9-DEAC-4986-8FA2-4C456F71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62853688"/>
          <a:ext cx="1190625" cy="718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44</xdr:row>
      <xdr:rowOff>190499</xdr:rowOff>
    </xdr:from>
    <xdr:to>
      <xdr:col>18</xdr:col>
      <xdr:colOff>666750</xdr:colOff>
      <xdr:row>47</xdr:row>
      <xdr:rowOff>11905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894969" y="8572499"/>
          <a:ext cx="476250" cy="464344"/>
        </a:xfrm>
        <a:prstGeom prst="ellipse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 editAs="oneCell">
    <xdr:from>
      <xdr:col>16</xdr:col>
      <xdr:colOff>44018</xdr:colOff>
      <xdr:row>17</xdr:row>
      <xdr:rowOff>83343</xdr:rowOff>
    </xdr:from>
    <xdr:to>
      <xdr:col>20</xdr:col>
      <xdr:colOff>309563</xdr:colOff>
      <xdr:row>33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4518" y="4607718"/>
          <a:ext cx="3230201" cy="34885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71438</xdr:rowOff>
    </xdr:from>
    <xdr:to>
      <xdr:col>1</xdr:col>
      <xdr:colOff>1512093</xdr:colOff>
      <xdr:row>0</xdr:row>
      <xdr:rowOff>619125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74" t="15633" r="10985" b="23637"/>
        <a:stretch>
          <a:fillRect/>
        </a:stretch>
      </xdr:blipFill>
      <xdr:spPr bwMode="auto">
        <a:xfrm>
          <a:off x="95250" y="71438"/>
          <a:ext cx="1928812" cy="5476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23</xdr:col>
      <xdr:colOff>202406</xdr:colOff>
      <xdr:row>45</xdr:row>
      <xdr:rowOff>0</xdr:rowOff>
    </xdr:from>
    <xdr:to>
      <xdr:col>23</xdr:col>
      <xdr:colOff>659326</xdr:colOff>
      <xdr:row>46</xdr:row>
      <xdr:rowOff>203412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228719" y="8596313"/>
          <a:ext cx="456920" cy="417724"/>
        </a:xfrm>
        <a:prstGeom prst="ellipse">
          <a:avLst/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view="pageBreakPreview" zoomScale="75" zoomScaleNormal="75" zoomScaleSheetLayoutView="75" workbookViewId="0">
      <selection activeCell="D21" sqref="D21"/>
    </sheetView>
  </sheetViews>
  <sheetFormatPr baseColWidth="10" defaultRowHeight="14.25" x14ac:dyDescent="0.2"/>
  <cols>
    <col min="1" max="1" width="10.5703125" style="110" bestFit="1" customWidth="1"/>
    <col min="2" max="2" width="74.85546875" style="7" customWidth="1"/>
    <col min="3" max="3" width="12" style="95" customWidth="1"/>
    <col min="4" max="4" width="14.140625" style="9" customWidth="1"/>
    <col min="5" max="5" width="19.28515625" style="8" customWidth="1"/>
    <col min="6" max="6" width="32.85546875" style="8" bestFit="1" customWidth="1"/>
    <col min="7" max="7" width="15.5703125" style="8" bestFit="1" customWidth="1"/>
    <col min="8" max="16384" width="11.42578125" style="8"/>
  </cols>
  <sheetData>
    <row r="1" spans="1:6" ht="24" customHeight="1" x14ac:dyDescent="0.2">
      <c r="A1" s="415"/>
      <c r="B1" s="531" t="s">
        <v>1</v>
      </c>
      <c r="C1" s="532"/>
      <c r="D1" s="532"/>
      <c r="E1" s="532"/>
      <c r="F1" s="540" t="s">
        <v>224</v>
      </c>
    </row>
    <row r="2" spans="1:6" ht="24" customHeight="1" x14ac:dyDescent="0.2">
      <c r="A2" s="416"/>
      <c r="B2" s="533"/>
      <c r="C2" s="534"/>
      <c r="D2" s="534"/>
      <c r="E2" s="535"/>
      <c r="F2" s="541" t="s">
        <v>225</v>
      </c>
    </row>
    <row r="3" spans="1:6" ht="24" customHeight="1" thickBot="1" x14ac:dyDescent="0.25">
      <c r="A3" s="417"/>
      <c r="B3" s="536"/>
      <c r="C3" s="537"/>
      <c r="D3" s="537"/>
      <c r="E3" s="537"/>
      <c r="F3" s="542" t="s">
        <v>226</v>
      </c>
    </row>
    <row r="4" spans="1:6" ht="18" customHeight="1" x14ac:dyDescent="0.2">
      <c r="A4" s="413" t="s">
        <v>56</v>
      </c>
      <c r="B4" s="409"/>
      <c r="C4" s="409"/>
      <c r="D4" s="409"/>
      <c r="E4" s="409"/>
      <c r="F4" s="410"/>
    </row>
    <row r="5" spans="1:6" ht="31.5" customHeight="1" thickBot="1" x14ac:dyDescent="0.25">
      <c r="A5" s="414"/>
      <c r="B5" s="411"/>
      <c r="C5" s="411"/>
      <c r="D5" s="411"/>
      <c r="E5" s="411"/>
      <c r="F5" s="412"/>
    </row>
    <row r="6" spans="1:6" ht="15.75" customHeight="1" thickBot="1" x14ac:dyDescent="0.25">
      <c r="A6" s="303" t="s">
        <v>57</v>
      </c>
      <c r="B6" s="15"/>
      <c r="C6" s="15"/>
      <c r="D6" s="15"/>
      <c r="E6" s="15"/>
      <c r="F6" s="16"/>
    </row>
    <row r="7" spans="1:6" ht="15.75" customHeight="1" thickBot="1" x14ac:dyDescent="0.3">
      <c r="A7" s="107"/>
      <c r="B7" s="98"/>
      <c r="C7" s="99"/>
      <c r="D7" s="100"/>
      <c r="E7" s="101"/>
      <c r="F7" s="102"/>
    </row>
    <row r="8" spans="1:6" ht="15.75" thickBot="1" x14ac:dyDescent="0.25">
      <c r="A8" s="89" t="s">
        <v>2</v>
      </c>
      <c r="B8" s="92" t="s">
        <v>35</v>
      </c>
      <c r="C8" s="92" t="s">
        <v>23</v>
      </c>
      <c r="D8" s="91" t="s">
        <v>47</v>
      </c>
      <c r="E8" s="90" t="s">
        <v>71</v>
      </c>
      <c r="F8" s="88" t="s">
        <v>48</v>
      </c>
    </row>
    <row r="9" spans="1:6" ht="15" x14ac:dyDescent="0.2">
      <c r="A9" s="17" t="s">
        <v>24</v>
      </c>
      <c r="B9" s="402" t="s">
        <v>25</v>
      </c>
      <c r="C9" s="402"/>
      <c r="D9" s="402"/>
      <c r="E9" s="402"/>
      <c r="F9" s="403"/>
    </row>
    <row r="10" spans="1:6" ht="28.5" x14ac:dyDescent="0.2">
      <c r="A10" s="19" t="s">
        <v>18</v>
      </c>
      <c r="B10" s="304" t="s">
        <v>185</v>
      </c>
      <c r="C10" s="20" t="s">
        <v>69</v>
      </c>
      <c r="D10" s="174"/>
      <c r="E10" s="207"/>
      <c r="F10" s="302">
        <f t="shared" ref="F10:F14" si="0">ROUND((E10*D10),)</f>
        <v>0</v>
      </c>
    </row>
    <row r="11" spans="1:6" x14ac:dyDescent="0.2">
      <c r="A11" s="19" t="s">
        <v>42</v>
      </c>
      <c r="B11" s="93" t="s">
        <v>77</v>
      </c>
      <c r="C11" s="20" t="s">
        <v>49</v>
      </c>
      <c r="D11" s="174"/>
      <c r="E11" s="207"/>
      <c r="F11" s="302">
        <f t="shared" si="0"/>
        <v>0</v>
      </c>
    </row>
    <row r="12" spans="1:6" x14ac:dyDescent="0.2">
      <c r="A12" s="19" t="s">
        <v>50</v>
      </c>
      <c r="B12" s="93" t="s">
        <v>74</v>
      </c>
      <c r="C12" s="20" t="s">
        <v>54</v>
      </c>
      <c r="D12" s="174"/>
      <c r="E12" s="207"/>
      <c r="F12" s="302">
        <f t="shared" si="0"/>
        <v>0</v>
      </c>
    </row>
    <row r="13" spans="1:6" ht="16.5" x14ac:dyDescent="0.2">
      <c r="A13" s="19" t="s">
        <v>51</v>
      </c>
      <c r="B13" s="93" t="s">
        <v>101</v>
      </c>
      <c r="C13" s="20" t="s">
        <v>69</v>
      </c>
      <c r="D13" s="174"/>
      <c r="E13" s="207"/>
      <c r="F13" s="302">
        <f t="shared" si="0"/>
        <v>0</v>
      </c>
    </row>
    <row r="14" spans="1:6" ht="16.5" x14ac:dyDescent="0.2">
      <c r="A14" s="19" t="s">
        <v>52</v>
      </c>
      <c r="B14" s="93" t="s">
        <v>155</v>
      </c>
      <c r="C14" s="20" t="s">
        <v>69</v>
      </c>
      <c r="D14" s="174"/>
      <c r="E14" s="207"/>
      <c r="F14" s="302">
        <f t="shared" si="0"/>
        <v>0</v>
      </c>
    </row>
    <row r="15" spans="1:6" ht="15" x14ac:dyDescent="0.25">
      <c r="A15" s="19"/>
      <c r="B15" s="392" t="s">
        <v>58</v>
      </c>
      <c r="C15" s="393"/>
      <c r="D15" s="393"/>
      <c r="E15" s="394"/>
      <c r="F15" s="87">
        <f>SUM(F10:F14)</f>
        <v>0</v>
      </c>
    </row>
    <row r="16" spans="1:6" ht="15" x14ac:dyDescent="0.2">
      <c r="A16" s="18" t="s">
        <v>26</v>
      </c>
      <c r="B16" s="406" t="s">
        <v>79</v>
      </c>
      <c r="C16" s="406"/>
      <c r="D16" s="406"/>
      <c r="E16" s="406"/>
      <c r="F16" s="407"/>
    </row>
    <row r="17" spans="1:6" ht="16.5" x14ac:dyDescent="0.2">
      <c r="A17" s="19" t="s">
        <v>27</v>
      </c>
      <c r="B17" s="93" t="s">
        <v>187</v>
      </c>
      <c r="C17" s="20" t="s">
        <v>70</v>
      </c>
      <c r="D17" s="174"/>
      <c r="E17" s="207"/>
      <c r="F17" s="302">
        <f t="shared" ref="F17:F23" si="1">ROUND((E17*D17),)</f>
        <v>0</v>
      </c>
    </row>
    <row r="18" spans="1:6" ht="16.5" x14ac:dyDescent="0.2">
      <c r="A18" s="19" t="s">
        <v>28</v>
      </c>
      <c r="B18" s="93" t="s">
        <v>43</v>
      </c>
      <c r="C18" s="20" t="s">
        <v>70</v>
      </c>
      <c r="D18" s="174"/>
      <c r="E18" s="207"/>
      <c r="F18" s="302">
        <f t="shared" si="1"/>
        <v>0</v>
      </c>
    </row>
    <row r="19" spans="1:6" ht="16.5" x14ac:dyDescent="0.2">
      <c r="A19" s="19" t="s">
        <v>29</v>
      </c>
      <c r="B19" s="93" t="s">
        <v>157</v>
      </c>
      <c r="C19" s="20" t="s">
        <v>69</v>
      </c>
      <c r="D19" s="174"/>
      <c r="E19" s="207"/>
      <c r="F19" s="302">
        <f t="shared" si="1"/>
        <v>0</v>
      </c>
    </row>
    <row r="20" spans="1:6" ht="16.5" x14ac:dyDescent="0.2">
      <c r="A20" s="19" t="s">
        <v>45</v>
      </c>
      <c r="B20" s="93" t="s">
        <v>44</v>
      </c>
      <c r="C20" s="20" t="s">
        <v>70</v>
      </c>
      <c r="D20" s="174"/>
      <c r="E20" s="302"/>
      <c r="F20" s="302">
        <f t="shared" si="1"/>
        <v>0</v>
      </c>
    </row>
    <row r="21" spans="1:6" ht="16.5" x14ac:dyDescent="0.2">
      <c r="A21" s="19" t="s">
        <v>80</v>
      </c>
      <c r="B21" s="205" t="s">
        <v>117</v>
      </c>
      <c r="C21" s="206" t="s">
        <v>118</v>
      </c>
      <c r="D21" s="174"/>
      <c r="E21" s="302"/>
      <c r="F21" s="302">
        <f t="shared" si="1"/>
        <v>0</v>
      </c>
    </row>
    <row r="22" spans="1:6" ht="16.5" x14ac:dyDescent="0.2">
      <c r="A22" s="19" t="s">
        <v>81</v>
      </c>
      <c r="B22" s="205" t="s">
        <v>100</v>
      </c>
      <c r="C22" s="206" t="s">
        <v>118</v>
      </c>
      <c r="D22" s="174"/>
      <c r="E22" s="207"/>
      <c r="F22" s="302">
        <f t="shared" si="1"/>
        <v>0</v>
      </c>
    </row>
    <row r="23" spans="1:6" ht="16.5" x14ac:dyDescent="0.2">
      <c r="A23" s="19" t="s">
        <v>121</v>
      </c>
      <c r="B23" s="205" t="s">
        <v>116</v>
      </c>
      <c r="C23" s="206" t="s">
        <v>118</v>
      </c>
      <c r="D23" s="174"/>
      <c r="E23" s="207"/>
      <c r="F23" s="302">
        <f t="shared" si="1"/>
        <v>0</v>
      </c>
    </row>
    <row r="24" spans="1:6" ht="15" x14ac:dyDescent="0.25">
      <c r="A24" s="19"/>
      <c r="B24" s="392" t="s">
        <v>58</v>
      </c>
      <c r="C24" s="393"/>
      <c r="D24" s="393"/>
      <c r="E24" s="394"/>
      <c r="F24" s="87">
        <f>SUM(F17:F23)</f>
        <v>0</v>
      </c>
    </row>
    <row r="25" spans="1:6" ht="15" x14ac:dyDescent="0.2">
      <c r="A25" s="18" t="s">
        <v>30</v>
      </c>
      <c r="B25" s="406" t="s">
        <v>72</v>
      </c>
      <c r="C25" s="406"/>
      <c r="D25" s="406"/>
      <c r="E25" s="406"/>
      <c r="F25" s="407"/>
    </row>
    <row r="26" spans="1:6" ht="28.5" x14ac:dyDescent="0.2">
      <c r="A26" s="19" t="s">
        <v>31</v>
      </c>
      <c r="B26" s="97" t="s">
        <v>73</v>
      </c>
      <c r="C26" s="20" t="s">
        <v>54</v>
      </c>
      <c r="D26" s="174"/>
      <c r="E26" s="207"/>
      <c r="F26" s="302">
        <f t="shared" ref="F26:F29" si="2">ROUND((E26*D26),)</f>
        <v>0</v>
      </c>
    </row>
    <row r="27" spans="1:6" ht="42.75" x14ac:dyDescent="0.2">
      <c r="A27" s="19" t="s">
        <v>32</v>
      </c>
      <c r="B27" s="96" t="s">
        <v>132</v>
      </c>
      <c r="C27" s="20" t="s">
        <v>49</v>
      </c>
      <c r="D27" s="174"/>
      <c r="E27" s="207"/>
      <c r="F27" s="302">
        <f t="shared" si="2"/>
        <v>0</v>
      </c>
    </row>
    <row r="28" spans="1:6" ht="28.5" x14ac:dyDescent="0.2">
      <c r="A28" s="19" t="s">
        <v>40</v>
      </c>
      <c r="B28" s="97" t="s">
        <v>78</v>
      </c>
      <c r="C28" s="20" t="s">
        <v>49</v>
      </c>
      <c r="D28" s="174"/>
      <c r="E28" s="207"/>
      <c r="F28" s="302">
        <f t="shared" si="2"/>
        <v>0</v>
      </c>
    </row>
    <row r="29" spans="1:6" x14ac:dyDescent="0.2">
      <c r="A29" s="19" t="s">
        <v>219</v>
      </c>
      <c r="B29" s="97" t="s">
        <v>218</v>
      </c>
      <c r="C29" s="20" t="s">
        <v>49</v>
      </c>
      <c r="D29" s="366"/>
      <c r="E29" s="367"/>
      <c r="F29" s="302">
        <f t="shared" si="2"/>
        <v>0</v>
      </c>
    </row>
    <row r="30" spans="1:6" ht="15" x14ac:dyDescent="0.25">
      <c r="A30" s="19"/>
      <c r="B30" s="392" t="s">
        <v>58</v>
      </c>
      <c r="C30" s="393"/>
      <c r="D30" s="393"/>
      <c r="E30" s="394"/>
      <c r="F30" s="87">
        <f>SUM(F26:F29)</f>
        <v>0</v>
      </c>
    </row>
    <row r="31" spans="1:6" ht="15" x14ac:dyDescent="0.2">
      <c r="A31" s="18" t="s">
        <v>33</v>
      </c>
      <c r="B31" s="406" t="s">
        <v>163</v>
      </c>
      <c r="C31" s="406"/>
      <c r="D31" s="406"/>
      <c r="E31" s="406"/>
      <c r="F31" s="407"/>
    </row>
    <row r="32" spans="1:6" ht="16.5" x14ac:dyDescent="0.2">
      <c r="A32" s="19" t="s">
        <v>34</v>
      </c>
      <c r="B32" s="97" t="s">
        <v>162</v>
      </c>
      <c r="C32" s="20" t="s">
        <v>70</v>
      </c>
      <c r="D32" s="174"/>
      <c r="E32" s="10"/>
      <c r="F32" s="302">
        <f t="shared" ref="F32:F33" si="3">ROUND((E32*D32),)</f>
        <v>0</v>
      </c>
    </row>
    <row r="33" spans="1:6" ht="16.5" x14ac:dyDescent="0.2">
      <c r="A33" s="19" t="s">
        <v>166</v>
      </c>
      <c r="B33" s="97" t="s">
        <v>160</v>
      </c>
      <c r="C33" s="20" t="s">
        <v>70</v>
      </c>
      <c r="D33" s="174"/>
      <c r="E33" s="10"/>
      <c r="F33" s="302">
        <f t="shared" si="3"/>
        <v>0</v>
      </c>
    </row>
    <row r="34" spans="1:6" ht="15" x14ac:dyDescent="0.25">
      <c r="A34" s="19"/>
      <c r="B34" s="392" t="s">
        <v>58</v>
      </c>
      <c r="C34" s="393"/>
      <c r="D34" s="393"/>
      <c r="E34" s="394"/>
      <c r="F34" s="87">
        <f>SUM(F32:F33)</f>
        <v>0</v>
      </c>
    </row>
    <row r="35" spans="1:6" ht="15" x14ac:dyDescent="0.2">
      <c r="A35" s="18" t="s">
        <v>75</v>
      </c>
      <c r="B35" s="408" t="s">
        <v>76</v>
      </c>
      <c r="C35" s="406"/>
      <c r="D35" s="406"/>
      <c r="E35" s="406"/>
      <c r="F35" s="407"/>
    </row>
    <row r="36" spans="1:6" ht="29.25" customHeight="1" x14ac:dyDescent="0.2">
      <c r="A36" s="19" t="s">
        <v>53</v>
      </c>
      <c r="B36" s="96" t="s">
        <v>154</v>
      </c>
      <c r="C36" s="20" t="s">
        <v>69</v>
      </c>
      <c r="D36" s="174"/>
      <c r="E36" s="10"/>
      <c r="F36" s="302">
        <f t="shared" ref="F36:F37" si="4">ROUND((E36*D36),)</f>
        <v>0</v>
      </c>
    </row>
    <row r="37" spans="1:6" ht="16.5" x14ac:dyDescent="0.2">
      <c r="A37" s="19" t="s">
        <v>169</v>
      </c>
      <c r="B37" s="96" t="s">
        <v>170</v>
      </c>
      <c r="C37" s="20" t="s">
        <v>70</v>
      </c>
      <c r="D37" s="174"/>
      <c r="E37" s="10"/>
      <c r="F37" s="302">
        <f t="shared" si="4"/>
        <v>0</v>
      </c>
    </row>
    <row r="38" spans="1:6" ht="15.75" thickBot="1" x14ac:dyDescent="0.3">
      <c r="A38" s="108"/>
      <c r="B38" s="389" t="s">
        <v>58</v>
      </c>
      <c r="C38" s="390"/>
      <c r="D38" s="390"/>
      <c r="E38" s="391"/>
      <c r="F38" s="103">
        <f>SUM(F36:F37)</f>
        <v>0</v>
      </c>
    </row>
    <row r="39" spans="1:6" ht="15" x14ac:dyDescent="0.2">
      <c r="A39" s="355" t="s">
        <v>190</v>
      </c>
      <c r="B39" s="399" t="s">
        <v>191</v>
      </c>
      <c r="C39" s="400"/>
      <c r="D39" s="400"/>
      <c r="E39" s="400"/>
      <c r="F39" s="401"/>
    </row>
    <row r="40" spans="1:6" ht="16.5" x14ac:dyDescent="0.2">
      <c r="A40" s="19" t="s">
        <v>192</v>
      </c>
      <c r="B40" s="97" t="s">
        <v>193</v>
      </c>
      <c r="C40" s="20" t="s">
        <v>69</v>
      </c>
      <c r="D40" s="174"/>
      <c r="E40" s="356"/>
      <c r="F40" s="357">
        <f t="shared" ref="F40" si="5">ROUND((E40*D40),)</f>
        <v>0</v>
      </c>
    </row>
    <row r="41" spans="1:6" ht="15" x14ac:dyDescent="0.2">
      <c r="A41" s="19"/>
      <c r="B41" s="392" t="s">
        <v>58</v>
      </c>
      <c r="C41" s="393"/>
      <c r="D41" s="393"/>
      <c r="E41" s="394"/>
      <c r="F41" s="358">
        <f>+F40</f>
        <v>0</v>
      </c>
    </row>
    <row r="42" spans="1:6" ht="15" x14ac:dyDescent="0.2">
      <c r="A42" s="355" t="s">
        <v>194</v>
      </c>
      <c r="B42" s="399" t="s">
        <v>195</v>
      </c>
      <c r="C42" s="400"/>
      <c r="D42" s="400"/>
      <c r="E42" s="400"/>
      <c r="F42" s="401"/>
    </row>
    <row r="43" spans="1:6" x14ac:dyDescent="0.2">
      <c r="A43" s="19" t="s">
        <v>196</v>
      </c>
      <c r="B43" s="97" t="s">
        <v>197</v>
      </c>
      <c r="C43" s="20" t="s">
        <v>49</v>
      </c>
      <c r="D43" s="174"/>
      <c r="E43" s="356"/>
      <c r="F43" s="357">
        <f t="shared" ref="F43:F45" si="6">ROUND((E43*D43),)</f>
        <v>0</v>
      </c>
    </row>
    <row r="44" spans="1:6" x14ac:dyDescent="0.2">
      <c r="A44" s="19" t="s">
        <v>198</v>
      </c>
      <c r="B44" s="538" t="s">
        <v>199</v>
      </c>
      <c r="C44" s="20" t="s">
        <v>49</v>
      </c>
      <c r="D44" s="174"/>
      <c r="E44" s="356"/>
      <c r="F44" s="357">
        <f t="shared" si="6"/>
        <v>0</v>
      </c>
    </row>
    <row r="45" spans="1:6" x14ac:dyDescent="0.2">
      <c r="A45" s="19" t="s">
        <v>200</v>
      </c>
      <c r="B45" s="538" t="s">
        <v>201</v>
      </c>
      <c r="C45" s="20" t="s">
        <v>49</v>
      </c>
      <c r="D45" s="174"/>
      <c r="E45" s="356"/>
      <c r="F45" s="357">
        <f t="shared" si="6"/>
        <v>0</v>
      </c>
    </row>
    <row r="46" spans="1:6" ht="15.75" thickBot="1" x14ac:dyDescent="0.25">
      <c r="A46" s="108"/>
      <c r="B46" s="389" t="s">
        <v>58</v>
      </c>
      <c r="C46" s="390"/>
      <c r="D46" s="390"/>
      <c r="E46" s="391"/>
      <c r="F46" s="358">
        <f>SUM(F43:F45)</f>
        <v>0</v>
      </c>
    </row>
    <row r="47" spans="1:6" ht="15" x14ac:dyDescent="0.2">
      <c r="A47" s="109"/>
      <c r="B47" s="11"/>
      <c r="C47" s="94"/>
      <c r="D47" s="404" t="s">
        <v>3</v>
      </c>
      <c r="E47" s="405"/>
      <c r="F47" s="175">
        <f>ROUND(F30+F38+F24+F34+F15+F41+F46,0)</f>
        <v>0</v>
      </c>
    </row>
    <row r="48" spans="1:6" ht="15" x14ac:dyDescent="0.2">
      <c r="A48" s="109"/>
      <c r="B48" s="11"/>
      <c r="C48" s="94"/>
      <c r="D48" s="397" t="s">
        <v>93</v>
      </c>
      <c r="E48" s="398"/>
      <c r="F48" s="176">
        <f>ROUND((F47*28%),)</f>
        <v>0</v>
      </c>
    </row>
    <row r="49" spans="1:7" ht="15" x14ac:dyDescent="0.2">
      <c r="A49" s="109"/>
      <c r="B49" s="11"/>
      <c r="C49" s="94"/>
      <c r="D49" s="397" t="s">
        <v>94</v>
      </c>
      <c r="E49" s="398"/>
      <c r="F49" s="177">
        <f>ROUND((F47*2%),)</f>
        <v>0</v>
      </c>
    </row>
    <row r="50" spans="1:7" ht="15" x14ac:dyDescent="0.2">
      <c r="A50" s="109"/>
      <c r="B50" s="11"/>
      <c r="C50" s="94"/>
      <c r="D50" s="397" t="s">
        <v>95</v>
      </c>
      <c r="E50" s="398"/>
      <c r="F50" s="177">
        <f>ROUND((F47*5%),)</f>
        <v>0</v>
      </c>
    </row>
    <row r="51" spans="1:7" ht="15.75" thickBot="1" x14ac:dyDescent="0.25">
      <c r="A51" s="109"/>
      <c r="B51" s="11"/>
      <c r="C51" s="94"/>
      <c r="D51" s="395" t="s">
        <v>55</v>
      </c>
      <c r="E51" s="396"/>
      <c r="F51" s="178">
        <f>SUM(F47:F50)</f>
        <v>0</v>
      </c>
      <c r="G51" s="364"/>
    </row>
    <row r="52" spans="1:7" ht="20.100000000000001" customHeight="1" x14ac:dyDescent="0.2">
      <c r="A52" s="109"/>
      <c r="B52" s="11"/>
      <c r="C52" s="94"/>
      <c r="D52" s="12"/>
    </row>
    <row r="53" spans="1:7" x14ac:dyDescent="0.2">
      <c r="A53" s="109"/>
      <c r="B53" s="11"/>
      <c r="C53" s="94"/>
      <c r="D53" s="12"/>
    </row>
    <row r="54" spans="1:7" x14ac:dyDescent="0.2">
      <c r="B54" s="11"/>
      <c r="C54" s="94"/>
      <c r="D54" s="12"/>
      <c r="F54" s="13"/>
    </row>
    <row r="55" spans="1:7" x14ac:dyDescent="0.2">
      <c r="B55" s="11"/>
      <c r="C55" s="94"/>
      <c r="D55" s="12"/>
      <c r="F55" s="14"/>
    </row>
    <row r="56" spans="1:7" x14ac:dyDescent="0.2">
      <c r="B56" s="11"/>
      <c r="C56" s="94"/>
      <c r="D56" s="12"/>
    </row>
    <row r="57" spans="1:7" x14ac:dyDescent="0.2">
      <c r="B57" s="11"/>
      <c r="C57" s="94"/>
      <c r="D57" s="12"/>
    </row>
    <row r="58" spans="1:7" x14ac:dyDescent="0.2">
      <c r="B58" s="11"/>
      <c r="C58" s="94"/>
      <c r="D58" s="12"/>
    </row>
    <row r="59" spans="1:7" x14ac:dyDescent="0.2">
      <c r="B59" s="11"/>
      <c r="C59" s="94"/>
      <c r="D59" s="12"/>
    </row>
    <row r="60" spans="1:7" x14ac:dyDescent="0.2">
      <c r="B60" s="11"/>
      <c r="C60" s="94"/>
      <c r="D60" s="12"/>
    </row>
    <row r="61" spans="1:7" x14ac:dyDescent="0.2">
      <c r="B61" s="539"/>
      <c r="C61" s="539"/>
      <c r="D61" s="539"/>
    </row>
    <row r="62" spans="1:7" x14ac:dyDescent="0.2">
      <c r="B62" s="539"/>
      <c r="C62" s="539"/>
      <c r="D62" s="539"/>
    </row>
    <row r="63" spans="1:7" x14ac:dyDescent="0.2">
      <c r="B63" s="539"/>
      <c r="C63" s="539"/>
      <c r="D63" s="539"/>
    </row>
    <row r="64" spans="1:7" x14ac:dyDescent="0.2">
      <c r="B64" s="539"/>
      <c r="C64" s="539"/>
      <c r="D64" s="539"/>
    </row>
  </sheetData>
  <mergeCells count="27">
    <mergeCell ref="B4:F5"/>
    <mergeCell ref="A4:A5"/>
    <mergeCell ref="B1:E3"/>
    <mergeCell ref="A1:A3"/>
    <mergeCell ref="B9:F9"/>
    <mergeCell ref="D48:E48"/>
    <mergeCell ref="D47:E47"/>
    <mergeCell ref="B34:E34"/>
    <mergeCell ref="B16:F16"/>
    <mergeCell ref="B35:F35"/>
    <mergeCell ref="B25:F25"/>
    <mergeCell ref="B31:F31"/>
    <mergeCell ref="B15:E15"/>
    <mergeCell ref="B24:E24"/>
    <mergeCell ref="B39:F39"/>
    <mergeCell ref="B41:E41"/>
    <mergeCell ref="B63:D63"/>
    <mergeCell ref="B64:D64"/>
    <mergeCell ref="B38:E38"/>
    <mergeCell ref="B30:E30"/>
    <mergeCell ref="D51:E51"/>
    <mergeCell ref="B61:D61"/>
    <mergeCell ref="B62:D62"/>
    <mergeCell ref="D49:E49"/>
    <mergeCell ref="D50:E50"/>
    <mergeCell ref="B42:F42"/>
    <mergeCell ref="B46:E46"/>
  </mergeCells>
  <phoneticPr fontId="12" type="noConversion"/>
  <pageMargins left="0.98425196850393704" right="0.98425196850393704" top="0.98425196850393704" bottom="0.98425196850393704" header="0.31496062992125984" footer="0.31496062992125984"/>
  <pageSetup scale="51" fitToHeight="0" orientation="portrait" r:id="rId1"/>
  <headerFooter differentFirst="1">
    <oddFooter>&amp;L&amp;10&amp;F&amp;R&amp;10&amp;A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43"/>
  <sheetViews>
    <sheetView view="pageBreakPreview" topLeftCell="A913" zoomScale="80" zoomScaleNormal="100" zoomScaleSheetLayoutView="80" zoomScalePageLayoutView="90" workbookViewId="0">
      <selection activeCell="D949" sqref="D949"/>
    </sheetView>
  </sheetViews>
  <sheetFormatPr baseColWidth="10" defaultRowHeight="12.75" x14ac:dyDescent="0.2"/>
  <cols>
    <col min="1" max="1" width="29" style="1" customWidth="1"/>
    <col min="2" max="2" width="11.140625" style="1" customWidth="1"/>
    <col min="3" max="3" width="13.85546875" style="4" customWidth="1"/>
    <col min="4" max="4" width="13.85546875" style="1" customWidth="1"/>
    <col min="5" max="5" width="13.85546875" style="4" customWidth="1"/>
    <col min="6" max="6" width="13.85546875" style="241" customWidth="1"/>
    <col min="7" max="7" width="15" style="4" bestFit="1" customWidth="1"/>
    <col min="8" max="8" width="16.140625" style="4" customWidth="1"/>
    <col min="9" max="20" width="11.42578125" style="86"/>
    <col min="21" max="16384" width="11.42578125" style="1"/>
  </cols>
  <sheetData>
    <row r="1" spans="1:8" ht="51.75" customHeight="1" x14ac:dyDescent="0.2">
      <c r="A1" s="106" t="s">
        <v>46</v>
      </c>
      <c r="B1" s="475" t="s">
        <v>68</v>
      </c>
      <c r="C1" s="476"/>
      <c r="D1" s="476"/>
      <c r="E1" s="476"/>
      <c r="F1" s="476"/>
      <c r="G1" s="476"/>
      <c r="H1" s="477"/>
    </row>
    <row r="2" spans="1:8" ht="14.25" customHeight="1" x14ac:dyDescent="0.2">
      <c r="A2" s="83" t="s">
        <v>67</v>
      </c>
      <c r="B2" s="458" t="s">
        <v>22</v>
      </c>
      <c r="C2" s="459"/>
      <c r="D2" s="459"/>
      <c r="E2" s="459"/>
      <c r="F2" s="459"/>
      <c r="G2" s="460"/>
      <c r="H2" s="84" t="s">
        <v>66</v>
      </c>
    </row>
    <row r="3" spans="1:8" ht="13.5" thickBot="1" x14ac:dyDescent="0.25">
      <c r="A3" s="85" t="str">
        <f>+PPTO!A10</f>
        <v>1.1</v>
      </c>
      <c r="B3" s="461" t="str">
        <f>+PPTO!B10</f>
        <v>Localización y replanteo de redes y construcciones (incluye topografía y planos récord)</v>
      </c>
      <c r="C3" s="462"/>
      <c r="D3" s="462"/>
      <c r="E3" s="462"/>
      <c r="F3" s="462"/>
      <c r="G3" s="463"/>
      <c r="H3" s="194" t="str">
        <f>+PPTO!C10</f>
        <v>m2</v>
      </c>
    </row>
    <row r="4" spans="1:8" ht="13.5" thickBot="1" x14ac:dyDescent="0.25">
      <c r="A4" s="198"/>
      <c r="B4" s="6"/>
      <c r="C4" s="5"/>
      <c r="D4" s="2"/>
      <c r="E4" s="3"/>
      <c r="F4" s="232"/>
      <c r="G4" s="3"/>
      <c r="H4" s="199"/>
    </row>
    <row r="5" spans="1:8" ht="13.5" customHeight="1" thickBot="1" x14ac:dyDescent="0.25">
      <c r="A5" s="423" t="s">
        <v>14</v>
      </c>
      <c r="B5" s="424"/>
      <c r="C5" s="424"/>
      <c r="D5" s="424"/>
      <c r="E5" s="424"/>
      <c r="F5" s="424"/>
      <c r="G5" s="424"/>
      <c r="H5" s="425"/>
    </row>
    <row r="6" spans="1:8" x14ac:dyDescent="0.2">
      <c r="A6" s="426" t="s">
        <v>5</v>
      </c>
      <c r="B6" s="441"/>
      <c r="C6" s="427"/>
      <c r="D6" s="105" t="s">
        <v>6</v>
      </c>
      <c r="E6" s="22" t="s">
        <v>13</v>
      </c>
      <c r="F6" s="105" t="s">
        <v>12</v>
      </c>
      <c r="G6" s="23" t="s">
        <v>59</v>
      </c>
      <c r="H6" s="305"/>
    </row>
    <row r="7" spans="1:8" x14ac:dyDescent="0.2">
      <c r="A7" s="428" t="s">
        <v>20</v>
      </c>
      <c r="B7" s="442"/>
      <c r="C7" s="429"/>
      <c r="D7" s="25"/>
      <c r="E7" s="26"/>
      <c r="F7" s="27"/>
      <c r="G7" s="28"/>
      <c r="H7" s="306"/>
    </row>
    <row r="8" spans="1:8" ht="12.75" customHeight="1" x14ac:dyDescent="0.2">
      <c r="A8" s="496" t="s">
        <v>103</v>
      </c>
      <c r="B8" s="497"/>
      <c r="C8" s="498"/>
      <c r="D8" s="307"/>
      <c r="E8" s="308"/>
      <c r="F8" s="309"/>
      <c r="G8" s="310" t="e">
        <f>+E8/F8</f>
        <v>#DIV/0!</v>
      </c>
      <c r="H8" s="306"/>
    </row>
    <row r="9" spans="1:8" x14ac:dyDescent="0.2">
      <c r="A9" s="505"/>
      <c r="B9" s="506"/>
      <c r="C9" s="507"/>
      <c r="D9" s="307"/>
      <c r="E9" s="308"/>
      <c r="F9" s="309"/>
      <c r="G9" s="310"/>
      <c r="H9" s="306"/>
    </row>
    <row r="10" spans="1:8" x14ac:dyDescent="0.2">
      <c r="A10" s="508"/>
      <c r="B10" s="509"/>
      <c r="C10" s="510"/>
      <c r="D10" s="311"/>
      <c r="E10" s="308"/>
      <c r="F10" s="309"/>
      <c r="G10" s="310"/>
      <c r="H10" s="306"/>
    </row>
    <row r="11" spans="1:8" ht="13.5" thickBot="1" x14ac:dyDescent="0.25">
      <c r="A11" s="420"/>
      <c r="B11" s="421"/>
      <c r="C11" s="422"/>
      <c r="D11" s="312"/>
      <c r="E11" s="313"/>
      <c r="F11" s="314"/>
      <c r="G11" s="315"/>
      <c r="H11" s="306"/>
    </row>
    <row r="12" spans="1:8" ht="13.5" thickBot="1" x14ac:dyDescent="0.25">
      <c r="A12" s="316"/>
      <c r="B12" s="317"/>
      <c r="C12" s="318"/>
      <c r="D12" s="317"/>
      <c r="E12" s="318"/>
      <c r="F12" s="319"/>
      <c r="G12" s="104" t="s">
        <v>62</v>
      </c>
      <c r="H12" s="42" t="e">
        <f>ROUND(SUM(G7:G11),0)</f>
        <v>#DIV/0!</v>
      </c>
    </row>
    <row r="13" spans="1:8" ht="13.5" thickBot="1" x14ac:dyDescent="0.25">
      <c r="A13" s="320"/>
      <c r="B13" s="321"/>
      <c r="C13" s="322"/>
      <c r="D13" s="321"/>
      <c r="E13" s="322"/>
      <c r="F13" s="323"/>
      <c r="G13" s="41"/>
      <c r="H13" s="79"/>
    </row>
    <row r="14" spans="1:8" ht="13.5" thickBot="1" x14ac:dyDescent="0.25">
      <c r="A14" s="423" t="s">
        <v>15</v>
      </c>
      <c r="B14" s="424"/>
      <c r="C14" s="424"/>
      <c r="D14" s="424"/>
      <c r="E14" s="424"/>
      <c r="F14" s="424"/>
      <c r="G14" s="424"/>
      <c r="H14" s="425"/>
    </row>
    <row r="15" spans="1:8" x14ac:dyDescent="0.2">
      <c r="A15" s="426" t="s">
        <v>5</v>
      </c>
      <c r="B15" s="441"/>
      <c r="C15" s="427"/>
      <c r="D15" s="105" t="s">
        <v>7</v>
      </c>
      <c r="E15" s="21" t="s">
        <v>0</v>
      </c>
      <c r="F15" s="21" t="s">
        <v>60</v>
      </c>
      <c r="G15" s="23" t="s">
        <v>59</v>
      </c>
      <c r="H15" s="305"/>
    </row>
    <row r="16" spans="1:8" x14ac:dyDescent="0.2">
      <c r="A16" s="496"/>
      <c r="B16" s="497"/>
      <c r="C16" s="498"/>
      <c r="D16" s="324"/>
      <c r="E16" s="325"/>
      <c r="F16" s="326"/>
      <c r="G16" s="327"/>
      <c r="H16" s="306"/>
    </row>
    <row r="17" spans="1:8" x14ac:dyDescent="0.2">
      <c r="A17" s="502"/>
      <c r="B17" s="503"/>
      <c r="C17" s="504"/>
      <c r="D17" s="307"/>
      <c r="E17" s="328"/>
      <c r="F17" s="329"/>
      <c r="G17" s="330"/>
      <c r="H17" s="306"/>
    </row>
    <row r="18" spans="1:8" x14ac:dyDescent="0.2">
      <c r="A18" s="502"/>
      <c r="B18" s="503"/>
      <c r="C18" s="504"/>
      <c r="D18" s="311"/>
      <c r="E18" s="331"/>
      <c r="F18" s="332"/>
      <c r="G18" s="333"/>
      <c r="H18" s="306"/>
    </row>
    <row r="19" spans="1:8" x14ac:dyDescent="0.2">
      <c r="A19" s="502"/>
      <c r="B19" s="503"/>
      <c r="C19" s="504"/>
      <c r="D19" s="311"/>
      <c r="E19" s="331"/>
      <c r="F19" s="332"/>
      <c r="G19" s="333"/>
      <c r="H19" s="306"/>
    </row>
    <row r="20" spans="1:8" ht="13.5" thickBot="1" x14ac:dyDescent="0.25">
      <c r="A20" s="499"/>
      <c r="B20" s="500"/>
      <c r="C20" s="501"/>
      <c r="D20" s="312"/>
      <c r="E20" s="313"/>
      <c r="F20" s="314"/>
      <c r="G20" s="315"/>
      <c r="H20" s="334"/>
    </row>
    <row r="21" spans="1:8" ht="13.5" thickBot="1" x14ac:dyDescent="0.25">
      <c r="A21" s="316"/>
      <c r="B21" s="317"/>
      <c r="C21" s="318"/>
      <c r="D21" s="317"/>
      <c r="E21" s="318"/>
      <c r="F21" s="319"/>
      <c r="G21" s="104" t="s">
        <v>62</v>
      </c>
      <c r="H21" s="51">
        <f>SUM(G16:G20)</f>
        <v>0</v>
      </c>
    </row>
    <row r="22" spans="1:8" ht="13.5" thickBot="1" x14ac:dyDescent="0.25">
      <c r="A22" s="320"/>
      <c r="B22" s="321"/>
      <c r="C22" s="322"/>
      <c r="D22" s="321"/>
      <c r="E22" s="322"/>
      <c r="F22" s="323"/>
      <c r="G22" s="41"/>
      <c r="H22" s="80"/>
    </row>
    <row r="23" spans="1:8" ht="13.5" customHeight="1" thickBot="1" x14ac:dyDescent="0.25">
      <c r="A23" s="423" t="s">
        <v>8</v>
      </c>
      <c r="B23" s="424"/>
      <c r="C23" s="424"/>
      <c r="D23" s="424"/>
      <c r="E23" s="424"/>
      <c r="F23" s="424"/>
      <c r="G23" s="424"/>
      <c r="H23" s="425"/>
    </row>
    <row r="24" spans="1:8" x14ac:dyDescent="0.2">
      <c r="A24" s="81" t="s">
        <v>16</v>
      </c>
      <c r="B24" s="52" t="s">
        <v>7</v>
      </c>
      <c r="C24" s="53" t="s">
        <v>64</v>
      </c>
      <c r="D24" s="54" t="s">
        <v>65</v>
      </c>
      <c r="E24" s="53" t="s">
        <v>63</v>
      </c>
      <c r="F24" s="53" t="s">
        <v>4</v>
      </c>
      <c r="G24" s="23" t="s">
        <v>59</v>
      </c>
      <c r="H24" s="305"/>
    </row>
    <row r="25" spans="1:8" x14ac:dyDescent="0.2">
      <c r="A25" s="335"/>
      <c r="B25" s="336"/>
      <c r="C25" s="309"/>
      <c r="D25" s="336"/>
      <c r="E25" s="309"/>
      <c r="F25" s="309"/>
      <c r="G25" s="336"/>
      <c r="H25" s="306"/>
    </row>
    <row r="26" spans="1:8" x14ac:dyDescent="0.2">
      <c r="A26" s="335"/>
      <c r="B26" s="328"/>
      <c r="C26" s="307"/>
      <c r="D26" s="328"/>
      <c r="E26" s="337"/>
      <c r="F26" s="309"/>
      <c r="G26" s="328"/>
      <c r="H26" s="306"/>
    </row>
    <row r="27" spans="1:8" ht="13.5" thickBot="1" x14ac:dyDescent="0.25">
      <c r="A27" s="338"/>
      <c r="B27" s="339"/>
      <c r="C27" s="340"/>
      <c r="D27" s="313"/>
      <c r="E27" s="341"/>
      <c r="F27" s="342"/>
      <c r="G27" s="339"/>
      <c r="H27" s="306"/>
    </row>
    <row r="28" spans="1:8" ht="13.5" thickBot="1" x14ac:dyDescent="0.25">
      <c r="A28" s="316"/>
      <c r="B28" s="317"/>
      <c r="C28" s="318"/>
      <c r="D28" s="317"/>
      <c r="E28" s="318"/>
      <c r="F28" s="319"/>
      <c r="G28" s="104" t="s">
        <v>62</v>
      </c>
      <c r="H28" s="51">
        <f>SUM(G25:G27)</f>
        <v>0</v>
      </c>
    </row>
    <row r="29" spans="1:8" ht="13.5" thickBot="1" x14ac:dyDescent="0.25">
      <c r="A29" s="320"/>
      <c r="B29" s="321"/>
      <c r="C29" s="322"/>
      <c r="D29" s="321"/>
      <c r="E29" s="322"/>
      <c r="F29" s="323"/>
      <c r="G29" s="41"/>
      <c r="H29" s="80"/>
    </row>
    <row r="30" spans="1:8" ht="13.5" thickBot="1" x14ac:dyDescent="0.25">
      <c r="A30" s="423" t="s">
        <v>17</v>
      </c>
      <c r="B30" s="424"/>
      <c r="C30" s="424"/>
      <c r="D30" s="424"/>
      <c r="E30" s="424"/>
      <c r="F30" s="424"/>
      <c r="G30" s="424"/>
      <c r="H30" s="425"/>
    </row>
    <row r="31" spans="1:8" x14ac:dyDescent="0.2">
      <c r="A31" s="426" t="s">
        <v>9</v>
      </c>
      <c r="B31" s="427"/>
      <c r="C31" s="62" t="s">
        <v>10</v>
      </c>
      <c r="D31" s="105" t="s">
        <v>61</v>
      </c>
      <c r="E31" s="22" t="s">
        <v>11</v>
      </c>
      <c r="F31" s="63" t="s">
        <v>12</v>
      </c>
      <c r="G31" s="23" t="s">
        <v>59</v>
      </c>
      <c r="H31" s="305"/>
    </row>
    <row r="32" spans="1:8" x14ac:dyDescent="0.2">
      <c r="A32" s="467" t="s">
        <v>104</v>
      </c>
      <c r="B32" s="419"/>
      <c r="C32" s="67"/>
      <c r="D32" s="64"/>
      <c r="E32" s="65"/>
      <c r="F32" s="27"/>
      <c r="G32" s="66" t="e">
        <f>+E32/F32</f>
        <v>#DIV/0!</v>
      </c>
      <c r="H32" s="306"/>
    </row>
    <row r="33" spans="1:8" x14ac:dyDescent="0.2">
      <c r="A33" s="428" t="s">
        <v>105</v>
      </c>
      <c r="B33" s="429"/>
      <c r="C33" s="67"/>
      <c r="D33" s="64"/>
      <c r="E33" s="65"/>
      <c r="F33" s="27"/>
      <c r="G33" s="66" t="e">
        <f>+E33/F33</f>
        <v>#DIV/0!</v>
      </c>
      <c r="H33" s="306"/>
    </row>
    <row r="34" spans="1:8" ht="13.5" thickBot="1" x14ac:dyDescent="0.25">
      <c r="A34" s="428" t="s">
        <v>186</v>
      </c>
      <c r="B34" s="429"/>
      <c r="C34" s="67"/>
      <c r="D34" s="64"/>
      <c r="E34" s="65"/>
      <c r="F34" s="27"/>
      <c r="G34" s="66" t="e">
        <f>+E34/F34</f>
        <v>#DIV/0!</v>
      </c>
      <c r="H34" s="334"/>
    </row>
    <row r="35" spans="1:8" ht="13.5" thickBot="1" x14ac:dyDescent="0.25">
      <c r="A35" s="316"/>
      <c r="B35" s="317"/>
      <c r="C35" s="318"/>
      <c r="D35" s="317"/>
      <c r="E35" s="318"/>
      <c r="F35" s="319"/>
      <c r="G35" s="104" t="s">
        <v>62</v>
      </c>
      <c r="H35" s="42" t="e">
        <f>ROUND(SUM(G32:G34),0)</f>
        <v>#DIV/0!</v>
      </c>
    </row>
    <row r="36" spans="1:8" ht="13.5" thickBot="1" x14ac:dyDescent="0.25">
      <c r="A36" s="320"/>
      <c r="B36" s="321"/>
      <c r="C36" s="322"/>
      <c r="D36" s="321"/>
      <c r="E36" s="322"/>
      <c r="F36" s="323"/>
      <c r="G36" s="343"/>
      <c r="H36" s="344"/>
    </row>
    <row r="37" spans="1:8" ht="13.5" thickBot="1" x14ac:dyDescent="0.25">
      <c r="A37" s="430" t="s">
        <v>3</v>
      </c>
      <c r="B37" s="431"/>
      <c r="C37" s="431"/>
      <c r="D37" s="431"/>
      <c r="E37" s="431"/>
      <c r="F37" s="431"/>
      <c r="G37" s="432"/>
      <c r="H37" s="42" t="e">
        <f>ROUND((H12+H21+H28+H35),0)</f>
        <v>#DIV/0!</v>
      </c>
    </row>
    <row r="38" spans="1:8" ht="13.5" thickBot="1" x14ac:dyDescent="0.25">
      <c r="A38" s="72"/>
      <c r="B38" s="74"/>
      <c r="C38" s="73"/>
      <c r="D38" s="74"/>
      <c r="E38" s="73"/>
      <c r="F38" s="240"/>
      <c r="G38" s="73"/>
      <c r="H38" s="75"/>
    </row>
    <row r="39" spans="1:8" ht="13.5" thickBot="1" x14ac:dyDescent="0.25"/>
    <row r="40" spans="1:8" ht="51.75" customHeight="1" x14ac:dyDescent="0.2">
      <c r="A40" s="106" t="s">
        <v>46</v>
      </c>
      <c r="B40" s="475" t="s">
        <v>68</v>
      </c>
      <c r="C40" s="476"/>
      <c r="D40" s="476"/>
      <c r="E40" s="476"/>
      <c r="F40" s="476"/>
      <c r="G40" s="476"/>
      <c r="H40" s="477"/>
    </row>
    <row r="41" spans="1:8" ht="14.25" customHeight="1" x14ac:dyDescent="0.2">
      <c r="A41" s="83" t="s">
        <v>67</v>
      </c>
      <c r="B41" s="458" t="s">
        <v>22</v>
      </c>
      <c r="C41" s="459"/>
      <c r="D41" s="459"/>
      <c r="E41" s="459"/>
      <c r="F41" s="459"/>
      <c r="G41" s="460"/>
      <c r="H41" s="84" t="s">
        <v>66</v>
      </c>
    </row>
    <row r="42" spans="1:8" ht="13.5" thickBot="1" x14ac:dyDescent="0.25">
      <c r="A42" s="85" t="str">
        <f>+PPTO!A11</f>
        <v>1.2</v>
      </c>
      <c r="B42" s="461" t="str">
        <f>+PPTO!B11</f>
        <v>Valla de señalización y seguridad</v>
      </c>
      <c r="C42" s="462"/>
      <c r="D42" s="462"/>
      <c r="E42" s="462"/>
      <c r="F42" s="462"/>
      <c r="G42" s="463"/>
      <c r="H42" s="194" t="str">
        <f>+PPTO!C11</f>
        <v>un</v>
      </c>
    </row>
    <row r="43" spans="1:8" ht="13.5" thickBot="1" x14ac:dyDescent="0.25">
      <c r="A43" s="198"/>
      <c r="B43" s="6"/>
      <c r="C43" s="5"/>
      <c r="D43" s="2"/>
      <c r="E43" s="3"/>
      <c r="F43" s="232"/>
      <c r="G43" s="3"/>
      <c r="H43" s="199"/>
    </row>
    <row r="44" spans="1:8" ht="13.5" customHeight="1" thickBot="1" x14ac:dyDescent="0.25">
      <c r="A44" s="423" t="s">
        <v>14</v>
      </c>
      <c r="B44" s="424"/>
      <c r="C44" s="424"/>
      <c r="D44" s="424"/>
      <c r="E44" s="424"/>
      <c r="F44" s="424"/>
      <c r="G44" s="424"/>
      <c r="H44" s="425"/>
    </row>
    <row r="45" spans="1:8" x14ac:dyDescent="0.2">
      <c r="A45" s="426" t="s">
        <v>5</v>
      </c>
      <c r="B45" s="441"/>
      <c r="C45" s="427"/>
      <c r="D45" s="105" t="s">
        <v>6</v>
      </c>
      <c r="E45" s="22" t="s">
        <v>13</v>
      </c>
      <c r="F45" s="105" t="s">
        <v>12</v>
      </c>
      <c r="G45" s="23" t="s">
        <v>59</v>
      </c>
      <c r="H45" s="24"/>
    </row>
    <row r="46" spans="1:8" x14ac:dyDescent="0.2">
      <c r="A46" s="428" t="s">
        <v>20</v>
      </c>
      <c r="B46" s="442"/>
      <c r="C46" s="429"/>
      <c r="D46" s="25"/>
      <c r="E46" s="26"/>
      <c r="F46" s="27"/>
      <c r="G46" s="28"/>
      <c r="H46" s="29"/>
    </row>
    <row r="47" spans="1:8" ht="12.75" customHeight="1" x14ac:dyDescent="0.2">
      <c r="A47" s="492"/>
      <c r="B47" s="468"/>
      <c r="C47" s="469"/>
      <c r="D47" s="30"/>
      <c r="E47" s="31"/>
      <c r="F47" s="32"/>
      <c r="G47" s="33"/>
      <c r="H47" s="29"/>
    </row>
    <row r="48" spans="1:8" x14ac:dyDescent="0.2">
      <c r="A48" s="470"/>
      <c r="B48" s="444"/>
      <c r="C48" s="445"/>
      <c r="D48" s="30"/>
      <c r="E48" s="31"/>
      <c r="F48" s="32"/>
      <c r="G48" s="33"/>
      <c r="H48" s="29"/>
    </row>
    <row r="49" spans="1:8" x14ac:dyDescent="0.2">
      <c r="A49" s="446"/>
      <c r="B49" s="447"/>
      <c r="C49" s="448"/>
      <c r="D49" s="34"/>
      <c r="E49" s="31"/>
      <c r="F49" s="32"/>
      <c r="G49" s="33"/>
      <c r="H49" s="29"/>
    </row>
    <row r="50" spans="1:8" ht="13.5" thickBot="1" x14ac:dyDescent="0.25">
      <c r="A50" s="449"/>
      <c r="B50" s="450"/>
      <c r="C50" s="451"/>
      <c r="D50" s="35"/>
      <c r="E50" s="36"/>
      <c r="F50" s="233"/>
      <c r="G50" s="37"/>
      <c r="H50" s="29"/>
    </row>
    <row r="51" spans="1:8" ht="13.5" thickBot="1" x14ac:dyDescent="0.25">
      <c r="A51" s="76"/>
      <c r="B51" s="78"/>
      <c r="C51" s="77"/>
      <c r="D51" s="78"/>
      <c r="E51" s="77"/>
      <c r="F51" s="234"/>
      <c r="G51" s="104" t="s">
        <v>62</v>
      </c>
      <c r="H51" s="42">
        <f>ROUND(SUM(G46:G50),0)</f>
        <v>0</v>
      </c>
    </row>
    <row r="52" spans="1:8" ht="13.5" thickBot="1" x14ac:dyDescent="0.25">
      <c r="A52" s="38"/>
      <c r="B52" s="40"/>
      <c r="C52" s="39"/>
      <c r="D52" s="40"/>
      <c r="E52" s="39"/>
      <c r="F52" s="235"/>
      <c r="G52" s="41"/>
      <c r="H52" s="79"/>
    </row>
    <row r="53" spans="1:8" ht="13.5" thickBot="1" x14ac:dyDescent="0.25">
      <c r="A53" s="423" t="s">
        <v>15</v>
      </c>
      <c r="B53" s="424"/>
      <c r="C53" s="424"/>
      <c r="D53" s="424"/>
      <c r="E53" s="424"/>
      <c r="F53" s="424"/>
      <c r="G53" s="424"/>
      <c r="H53" s="425"/>
    </row>
    <row r="54" spans="1:8" x14ac:dyDescent="0.2">
      <c r="A54" s="426" t="s">
        <v>5</v>
      </c>
      <c r="B54" s="441"/>
      <c r="C54" s="427"/>
      <c r="D54" s="105" t="s">
        <v>7</v>
      </c>
      <c r="E54" s="21" t="s">
        <v>0</v>
      </c>
      <c r="F54" s="21" t="s">
        <v>60</v>
      </c>
      <c r="G54" s="23" t="s">
        <v>59</v>
      </c>
      <c r="H54" s="24"/>
    </row>
    <row r="55" spans="1:8" x14ac:dyDescent="0.2">
      <c r="A55" s="437" t="s">
        <v>106</v>
      </c>
      <c r="B55" s="468"/>
      <c r="C55" s="469"/>
      <c r="D55" s="195" t="s">
        <v>49</v>
      </c>
      <c r="E55" s="196"/>
      <c r="F55" s="44"/>
      <c r="G55" s="301"/>
      <c r="H55" s="29"/>
    </row>
    <row r="56" spans="1:8" x14ac:dyDescent="0.2">
      <c r="A56" s="493"/>
      <c r="B56" s="494"/>
      <c r="C56" s="495"/>
      <c r="D56" s="30"/>
      <c r="E56" s="46"/>
      <c r="F56" s="236"/>
      <c r="G56" s="47"/>
      <c r="H56" s="29"/>
    </row>
    <row r="57" spans="1:8" x14ac:dyDescent="0.2">
      <c r="A57" s="493"/>
      <c r="B57" s="494"/>
      <c r="C57" s="495"/>
      <c r="D57" s="34"/>
      <c r="E57" s="48"/>
      <c r="F57" s="237"/>
      <c r="G57" s="49"/>
      <c r="H57" s="29"/>
    </row>
    <row r="58" spans="1:8" x14ac:dyDescent="0.2">
      <c r="A58" s="493"/>
      <c r="B58" s="494"/>
      <c r="C58" s="495"/>
      <c r="D58" s="34"/>
      <c r="E58" s="48"/>
      <c r="F58" s="237"/>
      <c r="G58" s="49"/>
      <c r="H58" s="29"/>
    </row>
    <row r="59" spans="1:8" ht="13.5" thickBot="1" x14ac:dyDescent="0.25">
      <c r="A59" s="438"/>
      <c r="B59" s="439"/>
      <c r="C59" s="440"/>
      <c r="D59" s="35"/>
      <c r="E59" s="36"/>
      <c r="F59" s="233"/>
      <c r="G59" s="37"/>
      <c r="H59" s="50"/>
    </row>
    <row r="60" spans="1:8" ht="13.5" thickBot="1" x14ac:dyDescent="0.25">
      <c r="A60" s="76"/>
      <c r="B60" s="78"/>
      <c r="C60" s="77"/>
      <c r="D60" s="78"/>
      <c r="E60" s="77"/>
      <c r="F60" s="234"/>
      <c r="G60" s="104" t="s">
        <v>62</v>
      </c>
      <c r="H60" s="51">
        <f>SUM(G55:G59)</f>
        <v>0</v>
      </c>
    </row>
    <row r="61" spans="1:8" ht="13.5" thickBot="1" x14ac:dyDescent="0.25">
      <c r="A61" s="38"/>
      <c r="B61" s="40"/>
      <c r="C61" s="39"/>
      <c r="D61" s="40"/>
      <c r="E61" s="39"/>
      <c r="F61" s="235"/>
      <c r="G61" s="41"/>
      <c r="H61" s="80"/>
    </row>
    <row r="62" spans="1:8" ht="13.5" customHeight="1" thickBot="1" x14ac:dyDescent="0.25">
      <c r="A62" s="423" t="s">
        <v>8</v>
      </c>
      <c r="B62" s="424"/>
      <c r="C62" s="424"/>
      <c r="D62" s="424"/>
      <c r="E62" s="424"/>
      <c r="F62" s="424"/>
      <c r="G62" s="424"/>
      <c r="H62" s="425"/>
    </row>
    <row r="63" spans="1:8" x14ac:dyDescent="0.2">
      <c r="A63" s="81" t="s">
        <v>16</v>
      </c>
      <c r="B63" s="52" t="s">
        <v>7</v>
      </c>
      <c r="C63" s="53" t="s">
        <v>64</v>
      </c>
      <c r="D63" s="54" t="s">
        <v>65</v>
      </c>
      <c r="E63" s="53" t="s">
        <v>63</v>
      </c>
      <c r="F63" s="53" t="s">
        <v>4</v>
      </c>
      <c r="G63" s="23" t="s">
        <v>59</v>
      </c>
      <c r="H63" s="24"/>
    </row>
    <row r="64" spans="1:8" x14ac:dyDescent="0.2">
      <c r="A64" s="55"/>
      <c r="B64" s="56"/>
      <c r="C64" s="32"/>
      <c r="D64" s="56"/>
      <c r="E64" s="32"/>
      <c r="F64" s="32"/>
      <c r="G64" s="56"/>
      <c r="H64" s="29"/>
    </row>
    <row r="65" spans="1:8" x14ac:dyDescent="0.2">
      <c r="A65" s="55"/>
      <c r="B65" s="46"/>
      <c r="C65" s="30"/>
      <c r="D65" s="46"/>
      <c r="E65" s="57"/>
      <c r="F65" s="32"/>
      <c r="G65" s="46"/>
      <c r="H65" s="29"/>
    </row>
    <row r="66" spans="1:8" ht="13.5" thickBot="1" x14ac:dyDescent="0.25">
      <c r="A66" s="58"/>
      <c r="B66" s="59"/>
      <c r="C66" s="60"/>
      <c r="D66" s="36"/>
      <c r="E66" s="61"/>
      <c r="F66" s="238"/>
      <c r="G66" s="59"/>
      <c r="H66" s="29"/>
    </row>
    <row r="67" spans="1:8" ht="13.5" thickBot="1" x14ac:dyDescent="0.25">
      <c r="A67" s="76"/>
      <c r="B67" s="78"/>
      <c r="C67" s="77"/>
      <c r="D67" s="78"/>
      <c r="E67" s="77"/>
      <c r="F67" s="234"/>
      <c r="G67" s="104" t="s">
        <v>62</v>
      </c>
      <c r="H67" s="51">
        <f>SUM(G64:G66)</f>
        <v>0</v>
      </c>
    </row>
    <row r="68" spans="1:8" ht="13.5" thickBot="1" x14ac:dyDescent="0.25">
      <c r="A68" s="38"/>
      <c r="B68" s="40"/>
      <c r="C68" s="39"/>
      <c r="D68" s="40"/>
      <c r="E68" s="39"/>
      <c r="F68" s="235"/>
      <c r="G68" s="41"/>
      <c r="H68" s="80"/>
    </row>
    <row r="69" spans="1:8" ht="13.5" thickBot="1" x14ac:dyDescent="0.25">
      <c r="A69" s="423" t="s">
        <v>17</v>
      </c>
      <c r="B69" s="424"/>
      <c r="C69" s="424"/>
      <c r="D69" s="424"/>
      <c r="E69" s="424"/>
      <c r="F69" s="424"/>
      <c r="G69" s="424"/>
      <c r="H69" s="425"/>
    </row>
    <row r="70" spans="1:8" x14ac:dyDescent="0.2">
      <c r="A70" s="426" t="s">
        <v>9</v>
      </c>
      <c r="B70" s="427"/>
      <c r="C70" s="62" t="s">
        <v>10</v>
      </c>
      <c r="D70" s="105" t="s">
        <v>61</v>
      </c>
      <c r="E70" s="22" t="s">
        <v>11</v>
      </c>
      <c r="F70" s="63" t="s">
        <v>12</v>
      </c>
      <c r="G70" s="23" t="s">
        <v>59</v>
      </c>
      <c r="H70" s="24"/>
    </row>
    <row r="71" spans="1:8" x14ac:dyDescent="0.2">
      <c r="A71" s="428" t="s">
        <v>107</v>
      </c>
      <c r="B71" s="429"/>
      <c r="C71" s="67"/>
      <c r="D71" s="64"/>
      <c r="E71" s="65"/>
      <c r="F71" s="27"/>
      <c r="G71" s="66"/>
      <c r="H71" s="29"/>
    </row>
    <row r="72" spans="1:8" x14ac:dyDescent="0.2">
      <c r="A72" s="428"/>
      <c r="B72" s="429"/>
      <c r="C72" s="67"/>
      <c r="D72" s="64"/>
      <c r="E72" s="65"/>
      <c r="F72" s="27"/>
      <c r="G72" s="66"/>
      <c r="H72" s="29"/>
    </row>
    <row r="73" spans="1:8" ht="13.5" thickBot="1" x14ac:dyDescent="0.25">
      <c r="A73" s="58"/>
      <c r="B73" s="82"/>
      <c r="C73" s="36"/>
      <c r="D73" s="68"/>
      <c r="E73" s="69"/>
      <c r="F73" s="239"/>
      <c r="G73" s="70"/>
      <c r="H73" s="50"/>
    </row>
    <row r="74" spans="1:8" ht="13.5" thickBot="1" x14ac:dyDescent="0.25">
      <c r="A74" s="76"/>
      <c r="B74" s="78"/>
      <c r="C74" s="77"/>
      <c r="D74" s="78"/>
      <c r="E74" s="77"/>
      <c r="F74" s="234"/>
      <c r="G74" s="104" t="s">
        <v>62</v>
      </c>
      <c r="H74" s="42">
        <f>ROUND(SUM(G71:G73),0)</f>
        <v>0</v>
      </c>
    </row>
    <row r="75" spans="1:8" ht="13.5" thickBot="1" x14ac:dyDescent="0.25">
      <c r="A75" s="38"/>
      <c r="B75" s="40"/>
      <c r="C75" s="39"/>
      <c r="D75" s="40"/>
      <c r="E75" s="39"/>
      <c r="F75" s="235"/>
      <c r="G75" s="71"/>
      <c r="H75" s="43"/>
    </row>
    <row r="76" spans="1:8" ht="13.5" thickBot="1" x14ac:dyDescent="0.25">
      <c r="A76" s="430" t="s">
        <v>3</v>
      </c>
      <c r="B76" s="431"/>
      <c r="C76" s="431"/>
      <c r="D76" s="431"/>
      <c r="E76" s="431"/>
      <c r="F76" s="431"/>
      <c r="G76" s="432"/>
      <c r="H76" s="42">
        <f>ROUND((H51+H60+H67+H74),0)</f>
        <v>0</v>
      </c>
    </row>
    <row r="77" spans="1:8" ht="13.5" thickBot="1" x14ac:dyDescent="0.25">
      <c r="A77" s="72"/>
      <c r="B77" s="74"/>
      <c r="C77" s="73"/>
      <c r="D77" s="74"/>
      <c r="E77" s="73"/>
      <c r="F77" s="240"/>
      <c r="G77" s="73"/>
      <c r="H77" s="75"/>
    </row>
    <row r="78" spans="1:8" ht="13.5" thickBot="1" x14ac:dyDescent="0.25"/>
    <row r="79" spans="1:8" ht="51.75" customHeight="1" x14ac:dyDescent="0.2">
      <c r="A79" s="106" t="s">
        <v>46</v>
      </c>
      <c r="B79" s="475" t="s">
        <v>68</v>
      </c>
      <c r="C79" s="476"/>
      <c r="D79" s="476"/>
      <c r="E79" s="476"/>
      <c r="F79" s="476"/>
      <c r="G79" s="476"/>
      <c r="H79" s="477"/>
    </row>
    <row r="80" spans="1:8" ht="14.25" customHeight="1" x14ac:dyDescent="0.2">
      <c r="A80" s="83" t="s">
        <v>67</v>
      </c>
      <c r="B80" s="458" t="s">
        <v>22</v>
      </c>
      <c r="C80" s="459"/>
      <c r="D80" s="459"/>
      <c r="E80" s="459"/>
      <c r="F80" s="459"/>
      <c r="G80" s="460"/>
      <c r="H80" s="84" t="s">
        <v>66</v>
      </c>
    </row>
    <row r="81" spans="1:8" ht="13.5" thickBot="1" x14ac:dyDescent="0.25">
      <c r="A81" s="85" t="str">
        <f>+PPTO!A12</f>
        <v>1.3</v>
      </c>
      <c r="B81" s="461" t="str">
        <f>+PPTO!B12</f>
        <v>Cerramiento con tela sintética verde</v>
      </c>
      <c r="C81" s="462"/>
      <c r="D81" s="462"/>
      <c r="E81" s="462"/>
      <c r="F81" s="462"/>
      <c r="G81" s="463"/>
      <c r="H81" s="194" t="str">
        <f>+PPTO!C12</f>
        <v>m</v>
      </c>
    </row>
    <row r="82" spans="1:8" ht="13.5" thickBot="1" x14ac:dyDescent="0.25">
      <c r="A82" s="198"/>
      <c r="B82" s="6"/>
      <c r="C82" s="5"/>
      <c r="D82" s="2"/>
      <c r="E82" s="3"/>
      <c r="F82" s="232"/>
      <c r="G82" s="3"/>
      <c r="H82" s="199"/>
    </row>
    <row r="83" spans="1:8" ht="13.5" customHeight="1" thickBot="1" x14ac:dyDescent="0.25">
      <c r="A83" s="423" t="s">
        <v>14</v>
      </c>
      <c r="B83" s="424"/>
      <c r="C83" s="424"/>
      <c r="D83" s="424"/>
      <c r="E83" s="424"/>
      <c r="F83" s="424"/>
      <c r="G83" s="424"/>
      <c r="H83" s="425"/>
    </row>
    <row r="84" spans="1:8" x14ac:dyDescent="0.2">
      <c r="A84" s="426" t="s">
        <v>5</v>
      </c>
      <c r="B84" s="441"/>
      <c r="C84" s="427"/>
      <c r="D84" s="105" t="s">
        <v>6</v>
      </c>
      <c r="E84" s="22" t="s">
        <v>13</v>
      </c>
      <c r="F84" s="105" t="s">
        <v>12</v>
      </c>
      <c r="G84" s="23" t="s">
        <v>59</v>
      </c>
      <c r="H84" s="24"/>
    </row>
    <row r="85" spans="1:8" x14ac:dyDescent="0.2">
      <c r="A85" s="428" t="s">
        <v>20</v>
      </c>
      <c r="B85" s="442"/>
      <c r="C85" s="429"/>
      <c r="D85" s="25"/>
      <c r="E85" s="26"/>
      <c r="F85" s="27"/>
      <c r="G85" s="28"/>
      <c r="H85" s="29"/>
    </row>
    <row r="86" spans="1:8" ht="12.75" customHeight="1" x14ac:dyDescent="0.2">
      <c r="A86" s="492"/>
      <c r="B86" s="468"/>
      <c r="C86" s="469"/>
      <c r="D86" s="30"/>
      <c r="E86" s="31"/>
      <c r="F86" s="32"/>
      <c r="G86" s="33"/>
      <c r="H86" s="29"/>
    </row>
    <row r="87" spans="1:8" x14ac:dyDescent="0.2">
      <c r="A87" s="470"/>
      <c r="B87" s="444"/>
      <c r="C87" s="445"/>
      <c r="D87" s="30"/>
      <c r="E87" s="31"/>
      <c r="F87" s="32"/>
      <c r="G87" s="33"/>
      <c r="H87" s="29"/>
    </row>
    <row r="88" spans="1:8" x14ac:dyDescent="0.2">
      <c r="A88" s="446"/>
      <c r="B88" s="447"/>
      <c r="C88" s="448"/>
      <c r="D88" s="34"/>
      <c r="E88" s="31"/>
      <c r="F88" s="32"/>
      <c r="G88" s="33"/>
      <c r="H88" s="29"/>
    </row>
    <row r="89" spans="1:8" ht="13.5" thickBot="1" x14ac:dyDescent="0.25">
      <c r="A89" s="449"/>
      <c r="B89" s="450"/>
      <c r="C89" s="451"/>
      <c r="D89" s="35"/>
      <c r="E89" s="36"/>
      <c r="F89" s="233"/>
      <c r="G89" s="37"/>
      <c r="H89" s="29"/>
    </row>
    <row r="90" spans="1:8" ht="13.5" thickBot="1" x14ac:dyDescent="0.25">
      <c r="A90" s="76"/>
      <c r="B90" s="78"/>
      <c r="C90" s="77"/>
      <c r="D90" s="78"/>
      <c r="E90" s="77"/>
      <c r="F90" s="234"/>
      <c r="G90" s="104" t="s">
        <v>62</v>
      </c>
      <c r="H90" s="42">
        <f>ROUND(SUM(G85:G89),0)</f>
        <v>0</v>
      </c>
    </row>
    <row r="91" spans="1:8" ht="13.5" thickBot="1" x14ac:dyDescent="0.25">
      <c r="A91" s="38"/>
      <c r="B91" s="40"/>
      <c r="C91" s="39"/>
      <c r="D91" s="40"/>
      <c r="E91" s="39"/>
      <c r="F91" s="235"/>
      <c r="G91" s="41"/>
      <c r="H91" s="79"/>
    </row>
    <row r="92" spans="1:8" ht="13.5" thickBot="1" x14ac:dyDescent="0.25">
      <c r="A92" s="423" t="s">
        <v>15</v>
      </c>
      <c r="B92" s="424"/>
      <c r="C92" s="424"/>
      <c r="D92" s="424"/>
      <c r="E92" s="424"/>
      <c r="F92" s="424"/>
      <c r="G92" s="424"/>
      <c r="H92" s="425"/>
    </row>
    <row r="93" spans="1:8" x14ac:dyDescent="0.2">
      <c r="A93" s="426" t="s">
        <v>5</v>
      </c>
      <c r="B93" s="441"/>
      <c r="C93" s="427"/>
      <c r="D93" s="105" t="s">
        <v>7</v>
      </c>
      <c r="E93" s="21" t="s">
        <v>0</v>
      </c>
      <c r="F93" s="21" t="s">
        <v>60</v>
      </c>
      <c r="G93" s="23" t="s">
        <v>59</v>
      </c>
      <c r="H93" s="24"/>
    </row>
    <row r="94" spans="1:8" x14ac:dyDescent="0.2">
      <c r="A94" s="437" t="s">
        <v>108</v>
      </c>
      <c r="B94" s="468"/>
      <c r="C94" s="469"/>
      <c r="D94" s="195" t="s">
        <v>54</v>
      </c>
      <c r="E94" s="196"/>
      <c r="F94" s="44"/>
      <c r="G94" s="301"/>
      <c r="H94" s="29"/>
    </row>
    <row r="95" spans="1:8" x14ac:dyDescent="0.2">
      <c r="A95" s="437" t="s">
        <v>109</v>
      </c>
      <c r="B95" s="468"/>
      <c r="C95" s="469"/>
      <c r="D95" s="200" t="s">
        <v>49</v>
      </c>
      <c r="E95" s="196"/>
      <c r="F95" s="44"/>
      <c r="G95" s="301"/>
      <c r="H95" s="29"/>
    </row>
    <row r="96" spans="1:8" x14ac:dyDescent="0.2">
      <c r="A96" s="437"/>
      <c r="B96" s="468"/>
      <c r="C96" s="469"/>
      <c r="D96" s="34"/>
      <c r="E96" s="196"/>
      <c r="F96" s="197"/>
      <c r="G96" s="45"/>
      <c r="H96" s="29"/>
    </row>
    <row r="97" spans="1:8" x14ac:dyDescent="0.2">
      <c r="A97" s="437"/>
      <c r="B97" s="468"/>
      <c r="C97" s="469"/>
      <c r="D97" s="34"/>
      <c r="E97" s="196"/>
      <c r="F97" s="197"/>
      <c r="G97" s="45"/>
      <c r="H97" s="29"/>
    </row>
    <row r="98" spans="1:8" ht="13.5" thickBot="1" x14ac:dyDescent="0.25">
      <c r="A98" s="438"/>
      <c r="B98" s="439"/>
      <c r="C98" s="440"/>
      <c r="D98" s="35"/>
      <c r="E98" s="196"/>
      <c r="F98" s="197"/>
      <c r="G98" s="45"/>
      <c r="H98" s="50"/>
    </row>
    <row r="99" spans="1:8" ht="13.5" thickBot="1" x14ac:dyDescent="0.25">
      <c r="A99" s="76"/>
      <c r="B99" s="78"/>
      <c r="C99" s="77"/>
      <c r="D99" s="78"/>
      <c r="E99" s="77"/>
      <c r="F99" s="234"/>
      <c r="G99" s="104" t="s">
        <v>62</v>
      </c>
      <c r="H99" s="51">
        <f>SUM(G94:G98)</f>
        <v>0</v>
      </c>
    </row>
    <row r="100" spans="1:8" ht="13.5" thickBot="1" x14ac:dyDescent="0.25">
      <c r="A100" s="38"/>
      <c r="B100" s="40"/>
      <c r="C100" s="39"/>
      <c r="D100" s="40"/>
      <c r="E100" s="39"/>
      <c r="F100" s="235"/>
      <c r="G100" s="41"/>
      <c r="H100" s="80"/>
    </row>
    <row r="101" spans="1:8" ht="13.5" customHeight="1" thickBot="1" x14ac:dyDescent="0.25">
      <c r="A101" s="423" t="s">
        <v>8</v>
      </c>
      <c r="B101" s="424"/>
      <c r="C101" s="424"/>
      <c r="D101" s="424"/>
      <c r="E101" s="424"/>
      <c r="F101" s="424"/>
      <c r="G101" s="424"/>
      <c r="H101" s="425"/>
    </row>
    <row r="102" spans="1:8" x14ac:dyDescent="0.2">
      <c r="A102" s="81" t="s">
        <v>16</v>
      </c>
      <c r="B102" s="52" t="s">
        <v>7</v>
      </c>
      <c r="C102" s="53" t="s">
        <v>64</v>
      </c>
      <c r="D102" s="54" t="s">
        <v>65</v>
      </c>
      <c r="E102" s="53" t="s">
        <v>63</v>
      </c>
      <c r="F102" s="53" t="s">
        <v>4</v>
      </c>
      <c r="G102" s="23" t="s">
        <v>59</v>
      </c>
      <c r="H102" s="24"/>
    </row>
    <row r="103" spans="1:8" x14ac:dyDescent="0.2">
      <c r="A103" s="55"/>
      <c r="B103" s="56"/>
      <c r="C103" s="32"/>
      <c r="D103" s="56"/>
      <c r="E103" s="32"/>
      <c r="F103" s="32"/>
      <c r="G103" s="56"/>
      <c r="H103" s="29"/>
    </row>
    <row r="104" spans="1:8" x14ac:dyDescent="0.2">
      <c r="A104" s="55"/>
      <c r="B104" s="46"/>
      <c r="C104" s="30"/>
      <c r="D104" s="46"/>
      <c r="E104" s="57"/>
      <c r="F104" s="32"/>
      <c r="G104" s="46"/>
      <c r="H104" s="29"/>
    </row>
    <row r="105" spans="1:8" ht="13.5" thickBot="1" x14ac:dyDescent="0.25">
      <c r="A105" s="58"/>
      <c r="B105" s="59"/>
      <c r="C105" s="60"/>
      <c r="D105" s="36"/>
      <c r="E105" s="61"/>
      <c r="F105" s="238"/>
      <c r="G105" s="59"/>
      <c r="H105" s="29"/>
    </row>
    <row r="106" spans="1:8" ht="13.5" thickBot="1" x14ac:dyDescent="0.25">
      <c r="A106" s="76"/>
      <c r="B106" s="78"/>
      <c r="C106" s="77"/>
      <c r="D106" s="78"/>
      <c r="E106" s="77"/>
      <c r="F106" s="234"/>
      <c r="G106" s="104" t="s">
        <v>62</v>
      </c>
      <c r="H106" s="51">
        <f>SUM(G103:G105)</f>
        <v>0</v>
      </c>
    </row>
    <row r="107" spans="1:8" ht="13.5" thickBot="1" x14ac:dyDescent="0.25">
      <c r="A107" s="38"/>
      <c r="B107" s="40"/>
      <c r="C107" s="39"/>
      <c r="D107" s="40"/>
      <c r="E107" s="39"/>
      <c r="F107" s="235"/>
      <c r="G107" s="41"/>
      <c r="H107" s="80"/>
    </row>
    <row r="108" spans="1:8" ht="13.5" thickBot="1" x14ac:dyDescent="0.25">
      <c r="A108" s="423" t="s">
        <v>17</v>
      </c>
      <c r="B108" s="424"/>
      <c r="C108" s="424"/>
      <c r="D108" s="424"/>
      <c r="E108" s="424"/>
      <c r="F108" s="424"/>
      <c r="G108" s="424"/>
      <c r="H108" s="425"/>
    </row>
    <row r="109" spans="1:8" x14ac:dyDescent="0.2">
      <c r="A109" s="426" t="s">
        <v>9</v>
      </c>
      <c r="B109" s="427"/>
      <c r="C109" s="62" t="s">
        <v>10</v>
      </c>
      <c r="D109" s="105" t="s">
        <v>61</v>
      </c>
      <c r="E109" s="22" t="s">
        <v>11</v>
      </c>
      <c r="F109" s="63" t="s">
        <v>12</v>
      </c>
      <c r="G109" s="23" t="s">
        <v>59</v>
      </c>
      <c r="H109" s="24"/>
    </row>
    <row r="110" spans="1:8" x14ac:dyDescent="0.2">
      <c r="A110" s="467" t="s">
        <v>21</v>
      </c>
      <c r="B110" s="419"/>
      <c r="C110" s="67"/>
      <c r="D110" s="64"/>
      <c r="E110" s="65"/>
      <c r="F110" s="27"/>
      <c r="G110" s="66"/>
      <c r="H110" s="29"/>
    </row>
    <row r="111" spans="1:8" x14ac:dyDescent="0.2">
      <c r="A111" s="428" t="s">
        <v>107</v>
      </c>
      <c r="B111" s="429"/>
      <c r="C111" s="67"/>
      <c r="D111" s="64"/>
      <c r="E111" s="65"/>
      <c r="F111" s="27"/>
      <c r="G111" s="66"/>
      <c r="H111" s="29"/>
    </row>
    <row r="112" spans="1:8" ht="13.5" thickBot="1" x14ac:dyDescent="0.25">
      <c r="A112" s="58"/>
      <c r="B112" s="82"/>
      <c r="C112" s="36"/>
      <c r="D112" s="68"/>
      <c r="E112" s="69"/>
      <c r="F112" s="239"/>
      <c r="G112" s="70"/>
      <c r="H112" s="50"/>
    </row>
    <row r="113" spans="1:8" ht="13.5" thickBot="1" x14ac:dyDescent="0.25">
      <c r="A113" s="76"/>
      <c r="B113" s="78"/>
      <c r="C113" s="77"/>
      <c r="D113" s="78"/>
      <c r="E113" s="77"/>
      <c r="F113" s="234"/>
      <c r="G113" s="104" t="s">
        <v>62</v>
      </c>
      <c r="H113" s="42">
        <f>ROUND(SUM(G110:G112),0)</f>
        <v>0</v>
      </c>
    </row>
    <row r="114" spans="1:8" ht="13.5" thickBot="1" x14ac:dyDescent="0.25">
      <c r="A114" s="38"/>
      <c r="B114" s="40"/>
      <c r="C114" s="39"/>
      <c r="D114" s="40"/>
      <c r="E114" s="39"/>
      <c r="F114" s="235"/>
      <c r="G114" s="71"/>
      <c r="H114" s="43"/>
    </row>
    <row r="115" spans="1:8" ht="13.5" thickBot="1" x14ac:dyDescent="0.25">
      <c r="A115" s="430" t="s">
        <v>3</v>
      </c>
      <c r="B115" s="431"/>
      <c r="C115" s="431"/>
      <c r="D115" s="431"/>
      <c r="E115" s="431"/>
      <c r="F115" s="431"/>
      <c r="G115" s="432"/>
      <c r="H115" s="42">
        <f>ROUND((H90+H99+H106+H113),0)</f>
        <v>0</v>
      </c>
    </row>
    <row r="116" spans="1:8" ht="13.5" thickBot="1" x14ac:dyDescent="0.25">
      <c r="A116" s="72"/>
      <c r="B116" s="74"/>
      <c r="C116" s="73"/>
      <c r="D116" s="74"/>
      <c r="E116" s="73"/>
      <c r="F116" s="240"/>
      <c r="G116" s="73"/>
      <c r="H116" s="75"/>
    </row>
    <row r="117" spans="1:8" ht="13.5" thickBot="1" x14ac:dyDescent="0.25"/>
    <row r="118" spans="1:8" ht="51.75" customHeight="1" x14ac:dyDescent="0.2">
      <c r="A118" s="106" t="s">
        <v>46</v>
      </c>
      <c r="B118" s="475" t="s">
        <v>68</v>
      </c>
      <c r="C118" s="476"/>
      <c r="D118" s="476"/>
      <c r="E118" s="476"/>
      <c r="F118" s="476"/>
      <c r="G118" s="476"/>
      <c r="H118" s="477"/>
    </row>
    <row r="119" spans="1:8" ht="14.25" customHeight="1" x14ac:dyDescent="0.2">
      <c r="A119" s="83" t="s">
        <v>67</v>
      </c>
      <c r="B119" s="458" t="s">
        <v>22</v>
      </c>
      <c r="C119" s="459"/>
      <c r="D119" s="459"/>
      <c r="E119" s="459"/>
      <c r="F119" s="459"/>
      <c r="G119" s="460"/>
      <c r="H119" s="84" t="s">
        <v>66</v>
      </c>
    </row>
    <row r="120" spans="1:8" ht="13.5" thickBot="1" x14ac:dyDescent="0.25">
      <c r="A120" s="85" t="str">
        <f>+PPTO!A13</f>
        <v>1.4</v>
      </c>
      <c r="B120" s="461" t="str">
        <f>+PPTO!B13</f>
        <v>Demolición de andenes y pisos en concreto (incluye acabado y retiro)</v>
      </c>
      <c r="C120" s="462"/>
      <c r="D120" s="462"/>
      <c r="E120" s="462"/>
      <c r="F120" s="462"/>
      <c r="G120" s="463"/>
      <c r="H120" s="194" t="str">
        <f>+PPTO!C13</f>
        <v>m2</v>
      </c>
    </row>
    <row r="121" spans="1:8" ht="13.5" thickBot="1" x14ac:dyDescent="0.25">
      <c r="A121" s="198"/>
      <c r="B121" s="6"/>
      <c r="C121" s="5"/>
      <c r="D121" s="2"/>
      <c r="E121" s="3"/>
      <c r="F121" s="232"/>
      <c r="G121" s="3"/>
      <c r="H121" s="199"/>
    </row>
    <row r="122" spans="1:8" ht="13.5" customHeight="1" thickBot="1" x14ac:dyDescent="0.25">
      <c r="A122" s="423" t="s">
        <v>14</v>
      </c>
      <c r="B122" s="424"/>
      <c r="C122" s="424"/>
      <c r="D122" s="424"/>
      <c r="E122" s="424"/>
      <c r="F122" s="424"/>
      <c r="G122" s="424"/>
      <c r="H122" s="425"/>
    </row>
    <row r="123" spans="1:8" x14ac:dyDescent="0.2">
      <c r="A123" s="426" t="s">
        <v>5</v>
      </c>
      <c r="B123" s="441"/>
      <c r="C123" s="427"/>
      <c r="D123" s="105" t="s">
        <v>6</v>
      </c>
      <c r="E123" s="22" t="s">
        <v>13</v>
      </c>
      <c r="F123" s="105" t="s">
        <v>12</v>
      </c>
      <c r="G123" s="23" t="s">
        <v>59</v>
      </c>
      <c r="H123" s="251"/>
    </row>
    <row r="124" spans="1:8" x14ac:dyDescent="0.2">
      <c r="A124" s="428" t="s">
        <v>20</v>
      </c>
      <c r="B124" s="442"/>
      <c r="C124" s="429"/>
      <c r="D124" s="25"/>
      <c r="E124" s="26"/>
      <c r="F124" s="27"/>
      <c r="G124" s="28"/>
      <c r="H124" s="252"/>
    </row>
    <row r="125" spans="1:8" ht="12.75" customHeight="1" x14ac:dyDescent="0.2">
      <c r="A125" s="454" t="s">
        <v>110</v>
      </c>
      <c r="B125" s="479"/>
      <c r="C125" s="480"/>
      <c r="D125" s="253"/>
      <c r="E125" s="254"/>
      <c r="F125" s="255"/>
      <c r="G125" s="256"/>
      <c r="H125" s="252"/>
    </row>
    <row r="126" spans="1:8" x14ac:dyDescent="0.2">
      <c r="A126" s="478"/>
      <c r="B126" s="481"/>
      <c r="C126" s="482"/>
      <c r="D126" s="253"/>
      <c r="E126" s="254"/>
      <c r="F126" s="255"/>
      <c r="G126" s="256"/>
      <c r="H126" s="252"/>
    </row>
    <row r="127" spans="1:8" x14ac:dyDescent="0.2">
      <c r="A127" s="483"/>
      <c r="B127" s="484"/>
      <c r="C127" s="485"/>
      <c r="D127" s="257"/>
      <c r="E127" s="254"/>
      <c r="F127" s="255"/>
      <c r="G127" s="256"/>
      <c r="H127" s="252"/>
    </row>
    <row r="128" spans="1:8" ht="13.5" thickBot="1" x14ac:dyDescent="0.25">
      <c r="A128" s="486"/>
      <c r="B128" s="487"/>
      <c r="C128" s="488"/>
      <c r="D128" s="258"/>
      <c r="E128" s="259"/>
      <c r="F128" s="260"/>
      <c r="G128" s="261"/>
      <c r="H128" s="252"/>
    </row>
    <row r="129" spans="1:8" ht="13.5" thickBot="1" x14ac:dyDescent="0.25">
      <c r="A129" s="262"/>
      <c r="B129" s="263"/>
      <c r="C129" s="264"/>
      <c r="D129" s="263"/>
      <c r="E129" s="264"/>
      <c r="F129" s="265"/>
      <c r="G129" s="104" t="s">
        <v>62</v>
      </c>
      <c r="H129" s="42">
        <f>ROUND(SUM(G124:G128),0)</f>
        <v>0</v>
      </c>
    </row>
    <row r="130" spans="1:8" ht="13.5" thickBot="1" x14ac:dyDescent="0.25">
      <c r="A130" s="266"/>
      <c r="B130" s="267"/>
      <c r="C130" s="268"/>
      <c r="D130" s="267"/>
      <c r="E130" s="268"/>
      <c r="F130" s="269"/>
      <c r="G130" s="41"/>
      <c r="H130" s="79"/>
    </row>
    <row r="131" spans="1:8" ht="13.5" thickBot="1" x14ac:dyDescent="0.25">
      <c r="A131" s="423" t="s">
        <v>15</v>
      </c>
      <c r="B131" s="424"/>
      <c r="C131" s="424"/>
      <c r="D131" s="424"/>
      <c r="E131" s="424"/>
      <c r="F131" s="424"/>
      <c r="G131" s="424"/>
      <c r="H131" s="425"/>
    </row>
    <row r="132" spans="1:8" x14ac:dyDescent="0.2">
      <c r="A132" s="426" t="s">
        <v>5</v>
      </c>
      <c r="B132" s="441"/>
      <c r="C132" s="427"/>
      <c r="D132" s="105" t="s">
        <v>7</v>
      </c>
      <c r="E132" s="21" t="s">
        <v>0</v>
      </c>
      <c r="F132" s="21" t="s">
        <v>60</v>
      </c>
      <c r="G132" s="23" t="s">
        <v>59</v>
      </c>
      <c r="H132" s="251"/>
    </row>
    <row r="133" spans="1:8" x14ac:dyDescent="0.2">
      <c r="A133" s="454"/>
      <c r="B133" s="479"/>
      <c r="C133" s="480"/>
      <c r="D133" s="270"/>
      <c r="E133" s="271"/>
      <c r="F133" s="272"/>
      <c r="G133" s="273"/>
      <c r="H133" s="252"/>
    </row>
    <row r="134" spans="1:8" x14ac:dyDescent="0.2">
      <c r="A134" s="454"/>
      <c r="B134" s="479"/>
      <c r="C134" s="480"/>
      <c r="D134" s="253"/>
      <c r="E134" s="271"/>
      <c r="F134" s="272"/>
      <c r="G134" s="273"/>
      <c r="H134" s="252"/>
    </row>
    <row r="135" spans="1:8" x14ac:dyDescent="0.2">
      <c r="A135" s="454"/>
      <c r="B135" s="479"/>
      <c r="C135" s="480"/>
      <c r="D135" s="257"/>
      <c r="E135" s="271"/>
      <c r="F135" s="272"/>
      <c r="G135" s="273"/>
      <c r="H135" s="252"/>
    </row>
    <row r="136" spans="1:8" x14ac:dyDescent="0.2">
      <c r="A136" s="454"/>
      <c r="B136" s="479"/>
      <c r="C136" s="480"/>
      <c r="D136" s="257"/>
      <c r="E136" s="271"/>
      <c r="F136" s="272"/>
      <c r="G136" s="273"/>
      <c r="H136" s="252"/>
    </row>
    <row r="137" spans="1:8" ht="13.5" thickBot="1" x14ac:dyDescent="0.25">
      <c r="A137" s="489"/>
      <c r="B137" s="490"/>
      <c r="C137" s="491"/>
      <c r="D137" s="258"/>
      <c r="E137" s="271"/>
      <c r="F137" s="272"/>
      <c r="G137" s="273"/>
      <c r="H137" s="274"/>
    </row>
    <row r="138" spans="1:8" ht="13.5" thickBot="1" x14ac:dyDescent="0.25">
      <c r="A138" s="262"/>
      <c r="B138" s="263"/>
      <c r="C138" s="264"/>
      <c r="D138" s="263"/>
      <c r="E138" s="264"/>
      <c r="F138" s="265"/>
      <c r="G138" s="104" t="s">
        <v>62</v>
      </c>
      <c r="H138" s="51">
        <f>SUM(G133:G137)</f>
        <v>0</v>
      </c>
    </row>
    <row r="139" spans="1:8" ht="13.5" thickBot="1" x14ac:dyDescent="0.25">
      <c r="A139" s="266"/>
      <c r="B139" s="267"/>
      <c r="C139" s="268"/>
      <c r="D139" s="267"/>
      <c r="E139" s="268"/>
      <c r="F139" s="269"/>
      <c r="G139" s="41"/>
      <c r="H139" s="80"/>
    </row>
    <row r="140" spans="1:8" ht="13.5" customHeight="1" thickBot="1" x14ac:dyDescent="0.25">
      <c r="A140" s="423" t="s">
        <v>8</v>
      </c>
      <c r="B140" s="424"/>
      <c r="C140" s="424"/>
      <c r="D140" s="424"/>
      <c r="E140" s="424"/>
      <c r="F140" s="424"/>
      <c r="G140" s="424"/>
      <c r="H140" s="425"/>
    </row>
    <row r="141" spans="1:8" x14ac:dyDescent="0.2">
      <c r="A141" s="81" t="s">
        <v>16</v>
      </c>
      <c r="B141" s="52" t="s">
        <v>7</v>
      </c>
      <c r="C141" s="53" t="s">
        <v>64</v>
      </c>
      <c r="D141" s="54" t="s">
        <v>65</v>
      </c>
      <c r="E141" s="53" t="s">
        <v>63</v>
      </c>
      <c r="F141" s="53" t="s">
        <v>4</v>
      </c>
      <c r="G141" s="23" t="s">
        <v>59</v>
      </c>
      <c r="H141" s="251"/>
    </row>
    <row r="142" spans="1:8" x14ac:dyDescent="0.2">
      <c r="A142" s="335" t="s">
        <v>188</v>
      </c>
      <c r="B142" s="276" t="s">
        <v>112</v>
      </c>
      <c r="C142" s="255"/>
      <c r="D142" s="277"/>
      <c r="E142" s="255"/>
      <c r="F142" s="278"/>
      <c r="G142" s="276"/>
      <c r="H142" s="252"/>
    </row>
    <row r="143" spans="1:8" x14ac:dyDescent="0.2">
      <c r="A143" s="275"/>
      <c r="B143" s="279"/>
      <c r="C143" s="253"/>
      <c r="D143" s="279"/>
      <c r="E143" s="280"/>
      <c r="F143" s="255"/>
      <c r="G143" s="279"/>
      <c r="H143" s="252"/>
    </row>
    <row r="144" spans="1:8" ht="13.5" thickBot="1" x14ac:dyDescent="0.25">
      <c r="A144" s="281"/>
      <c r="B144" s="282"/>
      <c r="C144" s="283"/>
      <c r="D144" s="259"/>
      <c r="E144" s="284"/>
      <c r="F144" s="285"/>
      <c r="G144" s="282"/>
      <c r="H144" s="252"/>
    </row>
    <row r="145" spans="1:8" ht="13.5" thickBot="1" x14ac:dyDescent="0.25">
      <c r="A145" s="262"/>
      <c r="B145" s="263"/>
      <c r="C145" s="264"/>
      <c r="D145" s="263"/>
      <c r="E145" s="264"/>
      <c r="F145" s="265"/>
      <c r="G145" s="104" t="s">
        <v>62</v>
      </c>
      <c r="H145" s="51">
        <f>SUM(G142:G144)</f>
        <v>0</v>
      </c>
    </row>
    <row r="146" spans="1:8" ht="13.5" thickBot="1" x14ac:dyDescent="0.25">
      <c r="A146" s="266"/>
      <c r="B146" s="267"/>
      <c r="C146" s="268"/>
      <c r="D146" s="267"/>
      <c r="E146" s="268"/>
      <c r="F146" s="269"/>
      <c r="G146" s="41"/>
      <c r="H146" s="80"/>
    </row>
    <row r="147" spans="1:8" ht="13.5" thickBot="1" x14ac:dyDescent="0.25">
      <c r="A147" s="423" t="s">
        <v>17</v>
      </c>
      <c r="B147" s="424"/>
      <c r="C147" s="424"/>
      <c r="D147" s="424"/>
      <c r="E147" s="424"/>
      <c r="F147" s="424"/>
      <c r="G147" s="424"/>
      <c r="H147" s="425"/>
    </row>
    <row r="148" spans="1:8" x14ac:dyDescent="0.2">
      <c r="A148" s="426" t="s">
        <v>9</v>
      </c>
      <c r="B148" s="427"/>
      <c r="C148" s="62" t="s">
        <v>10</v>
      </c>
      <c r="D148" s="105" t="s">
        <v>61</v>
      </c>
      <c r="E148" s="22" t="s">
        <v>11</v>
      </c>
      <c r="F148" s="63" t="s">
        <v>12</v>
      </c>
      <c r="G148" s="23" t="s">
        <v>59</v>
      </c>
      <c r="H148" s="251"/>
    </row>
    <row r="149" spans="1:8" x14ac:dyDescent="0.2">
      <c r="A149" s="467" t="s">
        <v>21</v>
      </c>
      <c r="B149" s="419"/>
      <c r="C149" s="67"/>
      <c r="D149" s="64"/>
      <c r="E149" s="65"/>
      <c r="F149" s="27"/>
      <c r="G149" s="66"/>
      <c r="H149" s="252"/>
    </row>
    <row r="150" spans="1:8" x14ac:dyDescent="0.2">
      <c r="A150" s="428" t="s">
        <v>36</v>
      </c>
      <c r="B150" s="429"/>
      <c r="C150" s="67"/>
      <c r="D150" s="64"/>
      <c r="E150" s="65"/>
      <c r="F150" s="27"/>
      <c r="G150" s="66"/>
      <c r="H150" s="252"/>
    </row>
    <row r="151" spans="1:8" ht="13.5" thickBot="1" x14ac:dyDescent="0.25">
      <c r="A151" s="281"/>
      <c r="B151" s="286"/>
      <c r="C151" s="259"/>
      <c r="D151" s="287"/>
      <c r="E151" s="288"/>
      <c r="F151" s="289"/>
      <c r="G151" s="290"/>
      <c r="H151" s="274"/>
    </row>
    <row r="152" spans="1:8" ht="13.5" thickBot="1" x14ac:dyDescent="0.25">
      <c r="A152" s="262"/>
      <c r="B152" s="263"/>
      <c r="C152" s="264"/>
      <c r="D152" s="263"/>
      <c r="E152" s="264"/>
      <c r="F152" s="265"/>
      <c r="G152" s="104" t="s">
        <v>62</v>
      </c>
      <c r="H152" s="42">
        <f>ROUND(SUM(G149:G151),0)</f>
        <v>0</v>
      </c>
    </row>
    <row r="153" spans="1:8" ht="13.5" thickBot="1" x14ac:dyDescent="0.25">
      <c r="A153" s="266"/>
      <c r="B153" s="267"/>
      <c r="C153" s="268"/>
      <c r="D153" s="267"/>
      <c r="E153" s="268"/>
      <c r="F153" s="269"/>
      <c r="G153" s="291"/>
      <c r="H153" s="292"/>
    </row>
    <row r="154" spans="1:8" ht="13.5" thickBot="1" x14ac:dyDescent="0.25">
      <c r="A154" s="430" t="s">
        <v>3</v>
      </c>
      <c r="B154" s="431"/>
      <c r="C154" s="431"/>
      <c r="D154" s="431"/>
      <c r="E154" s="431"/>
      <c r="F154" s="431"/>
      <c r="G154" s="432"/>
      <c r="H154" s="42">
        <f>ROUND((H129+H138+H145+H152),0)</f>
        <v>0</v>
      </c>
    </row>
    <row r="155" spans="1:8" ht="13.5" thickBot="1" x14ac:dyDescent="0.25">
      <c r="A155" s="72"/>
      <c r="B155" s="74"/>
      <c r="C155" s="73"/>
      <c r="D155" s="74"/>
      <c r="E155" s="73"/>
      <c r="F155" s="240"/>
      <c r="G155" s="73"/>
      <c r="H155" s="75"/>
    </row>
    <row r="156" spans="1:8" ht="13.5" thickBot="1" x14ac:dyDescent="0.25"/>
    <row r="157" spans="1:8" ht="51.75" customHeight="1" x14ac:dyDescent="0.2">
      <c r="A157" s="106" t="s">
        <v>46</v>
      </c>
      <c r="B157" s="475" t="s">
        <v>68</v>
      </c>
      <c r="C157" s="476"/>
      <c r="D157" s="476"/>
      <c r="E157" s="476"/>
      <c r="F157" s="476"/>
      <c r="G157" s="476"/>
      <c r="H157" s="477"/>
    </row>
    <row r="158" spans="1:8" ht="14.25" customHeight="1" x14ac:dyDescent="0.2">
      <c r="A158" s="83" t="s">
        <v>67</v>
      </c>
      <c r="B158" s="458" t="s">
        <v>22</v>
      </c>
      <c r="C158" s="459"/>
      <c r="D158" s="459"/>
      <c r="E158" s="459"/>
      <c r="F158" s="459"/>
      <c r="G158" s="460"/>
      <c r="H158" s="84" t="s">
        <v>66</v>
      </c>
    </row>
    <row r="159" spans="1:8" ht="13.5" thickBot="1" x14ac:dyDescent="0.25">
      <c r="A159" s="85" t="str">
        <f>+PPTO!A14</f>
        <v>1.5</v>
      </c>
      <c r="B159" s="461" t="str">
        <f>+PPTO!B14</f>
        <v>Corte y demolición de pavimento rígido (incluye retiro)</v>
      </c>
      <c r="C159" s="462"/>
      <c r="D159" s="462"/>
      <c r="E159" s="462"/>
      <c r="F159" s="462"/>
      <c r="G159" s="463"/>
      <c r="H159" s="194" t="str">
        <f>+PPTO!C14</f>
        <v>m2</v>
      </c>
    </row>
    <row r="160" spans="1:8" ht="13.5" thickBot="1" x14ac:dyDescent="0.25">
      <c r="A160" s="198"/>
      <c r="B160" s="6"/>
      <c r="C160" s="5"/>
      <c r="D160" s="2"/>
      <c r="E160" s="3"/>
      <c r="F160" s="232"/>
      <c r="G160" s="3"/>
      <c r="H160" s="199"/>
    </row>
    <row r="161" spans="1:8" ht="13.5" customHeight="1" thickBot="1" x14ac:dyDescent="0.25">
      <c r="A161" s="423" t="s">
        <v>14</v>
      </c>
      <c r="B161" s="424"/>
      <c r="C161" s="424"/>
      <c r="D161" s="424"/>
      <c r="E161" s="424"/>
      <c r="F161" s="424"/>
      <c r="G161" s="424"/>
      <c r="H161" s="425"/>
    </row>
    <row r="162" spans="1:8" x14ac:dyDescent="0.2">
      <c r="A162" s="426" t="s">
        <v>5</v>
      </c>
      <c r="B162" s="441"/>
      <c r="C162" s="427"/>
      <c r="D162" s="105" t="s">
        <v>6</v>
      </c>
      <c r="E162" s="22" t="s">
        <v>13</v>
      </c>
      <c r="F162" s="105" t="s">
        <v>12</v>
      </c>
      <c r="G162" s="23" t="s">
        <v>59</v>
      </c>
      <c r="H162" s="24"/>
    </row>
    <row r="163" spans="1:8" x14ac:dyDescent="0.2">
      <c r="A163" s="428" t="s">
        <v>20</v>
      </c>
      <c r="B163" s="442"/>
      <c r="C163" s="429"/>
      <c r="D163" s="25"/>
      <c r="E163" s="26"/>
      <c r="F163" s="27"/>
      <c r="G163" s="28"/>
      <c r="H163" s="29"/>
    </row>
    <row r="164" spans="1:8" ht="12.75" customHeight="1" x14ac:dyDescent="0.2">
      <c r="A164" s="437" t="s">
        <v>110</v>
      </c>
      <c r="B164" s="468"/>
      <c r="C164" s="469"/>
      <c r="D164" s="30"/>
      <c r="E164" s="31"/>
      <c r="F164" s="32"/>
      <c r="G164" s="33"/>
      <c r="H164" s="29"/>
    </row>
    <row r="165" spans="1:8" x14ac:dyDescent="0.2">
      <c r="A165" s="478" t="s">
        <v>156</v>
      </c>
      <c r="B165" s="444"/>
      <c r="C165" s="445"/>
      <c r="D165" s="30"/>
      <c r="E165" s="31"/>
      <c r="F165" s="32"/>
      <c r="G165" s="33"/>
      <c r="H165" s="29"/>
    </row>
    <row r="166" spans="1:8" x14ac:dyDescent="0.2">
      <c r="A166" s="446"/>
      <c r="B166" s="447"/>
      <c r="C166" s="448"/>
      <c r="D166" s="34"/>
      <c r="E166" s="31"/>
      <c r="F166" s="32"/>
      <c r="G166" s="33"/>
      <c r="H166" s="29"/>
    </row>
    <row r="167" spans="1:8" ht="13.5" thickBot="1" x14ac:dyDescent="0.25">
      <c r="A167" s="449"/>
      <c r="B167" s="450"/>
      <c r="C167" s="451"/>
      <c r="D167" s="35"/>
      <c r="E167" s="36"/>
      <c r="F167" s="233"/>
      <c r="G167" s="37"/>
      <c r="H167" s="29"/>
    </row>
    <row r="168" spans="1:8" ht="13.5" thickBot="1" x14ac:dyDescent="0.25">
      <c r="A168" s="76"/>
      <c r="B168" s="78"/>
      <c r="C168" s="77"/>
      <c r="D168" s="78"/>
      <c r="E168" s="77"/>
      <c r="F168" s="234"/>
      <c r="G168" s="104" t="s">
        <v>62</v>
      </c>
      <c r="H168" s="42">
        <f>ROUND(SUM(G163:G167),0)</f>
        <v>0</v>
      </c>
    </row>
    <row r="169" spans="1:8" ht="13.5" thickBot="1" x14ac:dyDescent="0.25">
      <c r="A169" s="38"/>
      <c r="B169" s="40"/>
      <c r="C169" s="39"/>
      <c r="D169" s="40"/>
      <c r="E169" s="39"/>
      <c r="F169" s="235"/>
      <c r="G169" s="41"/>
      <c r="H169" s="79"/>
    </row>
    <row r="170" spans="1:8" ht="13.5" thickBot="1" x14ac:dyDescent="0.25">
      <c r="A170" s="423" t="s">
        <v>15</v>
      </c>
      <c r="B170" s="424"/>
      <c r="C170" s="424"/>
      <c r="D170" s="424"/>
      <c r="E170" s="424"/>
      <c r="F170" s="424"/>
      <c r="G170" s="424"/>
      <c r="H170" s="425"/>
    </row>
    <row r="171" spans="1:8" x14ac:dyDescent="0.2">
      <c r="A171" s="426" t="s">
        <v>5</v>
      </c>
      <c r="B171" s="441"/>
      <c r="C171" s="427"/>
      <c r="D171" s="105" t="s">
        <v>7</v>
      </c>
      <c r="E171" s="21" t="s">
        <v>0</v>
      </c>
      <c r="F171" s="21" t="s">
        <v>60</v>
      </c>
      <c r="G171" s="23" t="s">
        <v>59</v>
      </c>
      <c r="H171" s="24"/>
    </row>
    <row r="172" spans="1:8" x14ac:dyDescent="0.2">
      <c r="A172" s="437"/>
      <c r="B172" s="468"/>
      <c r="C172" s="469"/>
      <c r="D172" s="195"/>
      <c r="E172" s="196"/>
      <c r="F172" s="197"/>
      <c r="G172" s="45"/>
      <c r="H172" s="29"/>
    </row>
    <row r="173" spans="1:8" x14ac:dyDescent="0.2">
      <c r="A173" s="437"/>
      <c r="B173" s="468"/>
      <c r="C173" s="469"/>
      <c r="D173" s="200"/>
      <c r="E173" s="196"/>
      <c r="F173" s="197"/>
      <c r="G173" s="45"/>
      <c r="H173" s="29"/>
    </row>
    <row r="174" spans="1:8" x14ac:dyDescent="0.2">
      <c r="A174" s="437"/>
      <c r="B174" s="468"/>
      <c r="C174" s="469"/>
      <c r="D174" s="34"/>
      <c r="E174" s="196"/>
      <c r="F174" s="197"/>
      <c r="G174" s="45"/>
      <c r="H174" s="29"/>
    </row>
    <row r="175" spans="1:8" x14ac:dyDescent="0.2">
      <c r="A175" s="437"/>
      <c r="B175" s="468"/>
      <c r="C175" s="469"/>
      <c r="D175" s="34"/>
      <c r="E175" s="196"/>
      <c r="F175" s="197"/>
      <c r="G175" s="45"/>
      <c r="H175" s="29"/>
    </row>
    <row r="176" spans="1:8" ht="13.5" thickBot="1" x14ac:dyDescent="0.25">
      <c r="A176" s="438"/>
      <c r="B176" s="439"/>
      <c r="C176" s="440"/>
      <c r="D176" s="35"/>
      <c r="E176" s="196"/>
      <c r="F176" s="197"/>
      <c r="G176" s="45"/>
      <c r="H176" s="50"/>
    </row>
    <row r="177" spans="1:8" ht="13.5" thickBot="1" x14ac:dyDescent="0.25">
      <c r="A177" s="76"/>
      <c r="B177" s="78"/>
      <c r="C177" s="77"/>
      <c r="D177" s="78"/>
      <c r="E177" s="77"/>
      <c r="F177" s="234"/>
      <c r="G177" s="104" t="s">
        <v>62</v>
      </c>
      <c r="H177" s="51">
        <f>SUM(G172:G176)</f>
        <v>0</v>
      </c>
    </row>
    <row r="178" spans="1:8" ht="13.5" thickBot="1" x14ac:dyDescent="0.25">
      <c r="A178" s="38"/>
      <c r="B178" s="40"/>
      <c r="C178" s="39"/>
      <c r="D178" s="40"/>
      <c r="E178" s="39"/>
      <c r="F178" s="235"/>
      <c r="G178" s="41"/>
      <c r="H178" s="80"/>
    </row>
    <row r="179" spans="1:8" ht="13.5" customHeight="1" thickBot="1" x14ac:dyDescent="0.25">
      <c r="A179" s="423" t="s">
        <v>8</v>
      </c>
      <c r="B179" s="424"/>
      <c r="C179" s="424"/>
      <c r="D179" s="424"/>
      <c r="E179" s="424"/>
      <c r="F179" s="424"/>
      <c r="G179" s="424"/>
      <c r="H179" s="425"/>
    </row>
    <row r="180" spans="1:8" x14ac:dyDescent="0.2">
      <c r="A180" s="81" t="s">
        <v>16</v>
      </c>
      <c r="B180" s="52" t="s">
        <v>7</v>
      </c>
      <c r="C180" s="53" t="s">
        <v>64</v>
      </c>
      <c r="D180" s="54" t="s">
        <v>65</v>
      </c>
      <c r="E180" s="53" t="s">
        <v>63</v>
      </c>
      <c r="F180" s="53" t="s">
        <v>4</v>
      </c>
      <c r="G180" s="23" t="s">
        <v>59</v>
      </c>
      <c r="H180" s="24"/>
    </row>
    <row r="181" spans="1:8" x14ac:dyDescent="0.2">
      <c r="A181" s="335" t="s">
        <v>188</v>
      </c>
      <c r="B181" s="202" t="s">
        <v>112</v>
      </c>
      <c r="C181" s="32"/>
      <c r="D181" s="203"/>
      <c r="E181" s="32"/>
      <c r="F181" s="278"/>
      <c r="G181" s="56"/>
      <c r="H181" s="29"/>
    </row>
    <row r="182" spans="1:8" x14ac:dyDescent="0.2">
      <c r="A182" s="55"/>
      <c r="B182" s="46"/>
      <c r="C182" s="30"/>
      <c r="D182" s="46"/>
      <c r="E182" s="57"/>
      <c r="F182" s="32"/>
      <c r="G182" s="46"/>
      <c r="H182" s="29"/>
    </row>
    <row r="183" spans="1:8" ht="13.5" thickBot="1" x14ac:dyDescent="0.25">
      <c r="A183" s="58"/>
      <c r="B183" s="59"/>
      <c r="C183" s="60"/>
      <c r="D183" s="36"/>
      <c r="E183" s="61"/>
      <c r="F183" s="238"/>
      <c r="G183" s="59"/>
      <c r="H183" s="29"/>
    </row>
    <row r="184" spans="1:8" ht="13.5" thickBot="1" x14ac:dyDescent="0.25">
      <c r="A184" s="76"/>
      <c r="B184" s="78"/>
      <c r="C184" s="77"/>
      <c r="D184" s="78"/>
      <c r="E184" s="77"/>
      <c r="F184" s="234"/>
      <c r="G184" s="104" t="s">
        <v>62</v>
      </c>
      <c r="H184" s="51">
        <f>SUM(G181:G183)</f>
        <v>0</v>
      </c>
    </row>
    <row r="185" spans="1:8" ht="13.5" thickBot="1" x14ac:dyDescent="0.25">
      <c r="A185" s="38"/>
      <c r="B185" s="40"/>
      <c r="C185" s="39"/>
      <c r="D185" s="40"/>
      <c r="E185" s="39"/>
      <c r="F185" s="235"/>
      <c r="G185" s="41"/>
      <c r="H185" s="80"/>
    </row>
    <row r="186" spans="1:8" ht="13.5" thickBot="1" x14ac:dyDescent="0.25">
      <c r="A186" s="423" t="s">
        <v>17</v>
      </c>
      <c r="B186" s="424"/>
      <c r="C186" s="424"/>
      <c r="D186" s="424"/>
      <c r="E186" s="424"/>
      <c r="F186" s="424"/>
      <c r="G186" s="424"/>
      <c r="H186" s="425"/>
    </row>
    <row r="187" spans="1:8" x14ac:dyDescent="0.2">
      <c r="A187" s="426" t="s">
        <v>9</v>
      </c>
      <c r="B187" s="427"/>
      <c r="C187" s="62" t="s">
        <v>10</v>
      </c>
      <c r="D187" s="105" t="s">
        <v>61</v>
      </c>
      <c r="E187" s="22" t="s">
        <v>11</v>
      </c>
      <c r="F187" s="63" t="s">
        <v>12</v>
      </c>
      <c r="G187" s="23" t="s">
        <v>59</v>
      </c>
      <c r="H187" s="24"/>
    </row>
    <row r="188" spans="1:8" x14ac:dyDescent="0.2">
      <c r="A188" s="467" t="s">
        <v>21</v>
      </c>
      <c r="B188" s="419"/>
      <c r="C188" s="67"/>
      <c r="D188" s="64"/>
      <c r="E188" s="65"/>
      <c r="F188" s="27"/>
      <c r="G188" s="66"/>
      <c r="H188" s="29"/>
    </row>
    <row r="189" spans="1:8" x14ac:dyDescent="0.2">
      <c r="A189" s="428" t="s">
        <v>36</v>
      </c>
      <c r="B189" s="429"/>
      <c r="C189" s="67"/>
      <c r="D189" s="64"/>
      <c r="E189" s="65"/>
      <c r="F189" s="27"/>
      <c r="G189" s="66"/>
      <c r="H189" s="29"/>
    </row>
    <row r="190" spans="1:8" ht="13.5" thickBot="1" x14ac:dyDescent="0.25">
      <c r="A190" s="58"/>
      <c r="B190" s="82"/>
      <c r="C190" s="36"/>
      <c r="D190" s="68"/>
      <c r="E190" s="69"/>
      <c r="F190" s="239"/>
      <c r="G190" s="70"/>
      <c r="H190" s="50"/>
    </row>
    <row r="191" spans="1:8" ht="13.5" thickBot="1" x14ac:dyDescent="0.25">
      <c r="A191" s="76"/>
      <c r="B191" s="78"/>
      <c r="C191" s="77"/>
      <c r="D191" s="78"/>
      <c r="E191" s="77"/>
      <c r="F191" s="234"/>
      <c r="G191" s="104" t="s">
        <v>62</v>
      </c>
      <c r="H191" s="42">
        <f>ROUND(SUM(G188:G190),0)</f>
        <v>0</v>
      </c>
    </row>
    <row r="192" spans="1:8" ht="13.5" thickBot="1" x14ac:dyDescent="0.25">
      <c r="A192" s="38"/>
      <c r="B192" s="40"/>
      <c r="C192" s="39"/>
      <c r="D192" s="40"/>
      <c r="E192" s="39"/>
      <c r="F192" s="235"/>
      <c r="G192" s="71"/>
      <c r="H192" s="43"/>
    </row>
    <row r="193" spans="1:8" ht="13.5" thickBot="1" x14ac:dyDescent="0.25">
      <c r="A193" s="430" t="s">
        <v>3</v>
      </c>
      <c r="B193" s="431"/>
      <c r="C193" s="431"/>
      <c r="D193" s="431"/>
      <c r="E193" s="431"/>
      <c r="F193" s="431"/>
      <c r="G193" s="432"/>
      <c r="H193" s="42">
        <f>ROUND((H168+H177+H184+H191),0)</f>
        <v>0</v>
      </c>
    </row>
    <row r="194" spans="1:8" ht="13.5" thickBot="1" x14ac:dyDescent="0.25">
      <c r="A194" s="72"/>
      <c r="B194" s="74"/>
      <c r="C194" s="73"/>
      <c r="D194" s="74"/>
      <c r="E194" s="73"/>
      <c r="F194" s="240"/>
      <c r="G194" s="73"/>
      <c r="H194" s="75"/>
    </row>
    <row r="195" spans="1:8" ht="13.5" thickBot="1" x14ac:dyDescent="0.25"/>
    <row r="196" spans="1:8" ht="51.75" customHeight="1" x14ac:dyDescent="0.2">
      <c r="A196" s="106" t="s">
        <v>46</v>
      </c>
      <c r="B196" s="475" t="s">
        <v>68</v>
      </c>
      <c r="C196" s="476"/>
      <c r="D196" s="476"/>
      <c r="E196" s="476"/>
      <c r="F196" s="476"/>
      <c r="G196" s="476"/>
      <c r="H196" s="477"/>
    </row>
    <row r="197" spans="1:8" ht="14.25" customHeight="1" x14ac:dyDescent="0.2">
      <c r="A197" s="83" t="s">
        <v>67</v>
      </c>
      <c r="B197" s="458" t="s">
        <v>22</v>
      </c>
      <c r="C197" s="459"/>
      <c r="D197" s="459"/>
      <c r="E197" s="459"/>
      <c r="F197" s="459"/>
      <c r="G197" s="460"/>
      <c r="H197" s="84" t="s">
        <v>66</v>
      </c>
    </row>
    <row r="198" spans="1:8" ht="13.5" thickBot="1" x14ac:dyDescent="0.25">
      <c r="A198" s="85" t="str">
        <f>+PPTO!A17</f>
        <v>2.1</v>
      </c>
      <c r="B198" s="461" t="str">
        <f>+PPTO!B17</f>
        <v>Excavación manual en material común y conglomerado</v>
      </c>
      <c r="C198" s="462"/>
      <c r="D198" s="462"/>
      <c r="E198" s="462"/>
      <c r="F198" s="462"/>
      <c r="G198" s="463"/>
      <c r="H198" s="194" t="str">
        <f>+PPTO!C17</f>
        <v>m3</v>
      </c>
    </row>
    <row r="199" spans="1:8" ht="13.5" thickBot="1" x14ac:dyDescent="0.25">
      <c r="A199" s="198"/>
      <c r="B199" s="6"/>
      <c r="C199" s="5"/>
      <c r="D199" s="2"/>
      <c r="E199" s="3"/>
      <c r="F199" s="232"/>
      <c r="G199" s="3"/>
      <c r="H199" s="199"/>
    </row>
    <row r="200" spans="1:8" ht="13.5" customHeight="1" thickBot="1" x14ac:dyDescent="0.25">
      <c r="A200" s="423" t="s">
        <v>14</v>
      </c>
      <c r="B200" s="424"/>
      <c r="C200" s="424"/>
      <c r="D200" s="424"/>
      <c r="E200" s="424"/>
      <c r="F200" s="424"/>
      <c r="G200" s="424"/>
      <c r="H200" s="425"/>
    </row>
    <row r="201" spans="1:8" x14ac:dyDescent="0.2">
      <c r="A201" s="426" t="s">
        <v>5</v>
      </c>
      <c r="B201" s="441"/>
      <c r="C201" s="427"/>
      <c r="D201" s="105" t="s">
        <v>6</v>
      </c>
      <c r="E201" s="22" t="s">
        <v>13</v>
      </c>
      <c r="F201" s="105" t="s">
        <v>12</v>
      </c>
      <c r="G201" s="23" t="s">
        <v>59</v>
      </c>
      <c r="H201" s="24"/>
    </row>
    <row r="202" spans="1:8" x14ac:dyDescent="0.2">
      <c r="A202" s="428" t="s">
        <v>20</v>
      </c>
      <c r="B202" s="442"/>
      <c r="C202" s="429"/>
      <c r="D202" s="25"/>
      <c r="E202" s="26"/>
      <c r="F202" s="27"/>
      <c r="G202" s="28"/>
      <c r="H202" s="29"/>
    </row>
    <row r="203" spans="1:8" ht="12.75" customHeight="1" x14ac:dyDescent="0.2">
      <c r="A203" s="437"/>
      <c r="B203" s="468"/>
      <c r="C203" s="469"/>
      <c r="D203" s="30"/>
      <c r="E203" s="31"/>
      <c r="F203" s="32"/>
      <c r="G203" s="33"/>
      <c r="H203" s="29"/>
    </row>
    <row r="204" spans="1:8" x14ac:dyDescent="0.2">
      <c r="A204" s="470"/>
      <c r="B204" s="444"/>
      <c r="C204" s="445"/>
      <c r="D204" s="30"/>
      <c r="E204" s="31"/>
      <c r="F204" s="32"/>
      <c r="G204" s="33"/>
      <c r="H204" s="29"/>
    </row>
    <row r="205" spans="1:8" x14ac:dyDescent="0.2">
      <c r="A205" s="446"/>
      <c r="B205" s="447"/>
      <c r="C205" s="448"/>
      <c r="D205" s="34"/>
      <c r="E205" s="31"/>
      <c r="F205" s="32"/>
      <c r="G205" s="33"/>
      <c r="H205" s="29"/>
    </row>
    <row r="206" spans="1:8" ht="13.5" thickBot="1" x14ac:dyDescent="0.25">
      <c r="A206" s="449"/>
      <c r="B206" s="450"/>
      <c r="C206" s="451"/>
      <c r="D206" s="35"/>
      <c r="E206" s="36"/>
      <c r="F206" s="233"/>
      <c r="G206" s="37"/>
      <c r="H206" s="29"/>
    </row>
    <row r="207" spans="1:8" ht="13.5" thickBot="1" x14ac:dyDescent="0.25">
      <c r="A207" s="76"/>
      <c r="B207" s="78"/>
      <c r="C207" s="77"/>
      <c r="D207" s="78"/>
      <c r="E207" s="77"/>
      <c r="F207" s="234"/>
      <c r="G207" s="104" t="s">
        <v>62</v>
      </c>
      <c r="H207" s="42">
        <f>ROUND(SUM(G202:G206),0)</f>
        <v>0</v>
      </c>
    </row>
    <row r="208" spans="1:8" ht="13.5" thickBot="1" x14ac:dyDescent="0.25">
      <c r="A208" s="38"/>
      <c r="B208" s="40"/>
      <c r="C208" s="39"/>
      <c r="D208" s="40"/>
      <c r="E208" s="39"/>
      <c r="F208" s="235"/>
      <c r="G208" s="41"/>
      <c r="H208" s="79"/>
    </row>
    <row r="209" spans="1:8" ht="13.5" thickBot="1" x14ac:dyDescent="0.25">
      <c r="A209" s="423" t="s">
        <v>15</v>
      </c>
      <c r="B209" s="424"/>
      <c r="C209" s="424"/>
      <c r="D209" s="424"/>
      <c r="E209" s="424"/>
      <c r="F209" s="424"/>
      <c r="G209" s="424"/>
      <c r="H209" s="425"/>
    </row>
    <row r="210" spans="1:8" x14ac:dyDescent="0.2">
      <c r="A210" s="426" t="s">
        <v>5</v>
      </c>
      <c r="B210" s="441"/>
      <c r="C210" s="427"/>
      <c r="D210" s="105" t="s">
        <v>7</v>
      </c>
      <c r="E210" s="21" t="s">
        <v>0</v>
      </c>
      <c r="F210" s="21" t="s">
        <v>60</v>
      </c>
      <c r="G210" s="23" t="s">
        <v>59</v>
      </c>
      <c r="H210" s="24"/>
    </row>
    <row r="211" spans="1:8" x14ac:dyDescent="0.2">
      <c r="A211" s="437"/>
      <c r="B211" s="468"/>
      <c r="C211" s="469"/>
      <c r="D211" s="195"/>
      <c r="E211" s="196"/>
      <c r="F211" s="197"/>
      <c r="G211" s="45"/>
      <c r="H211" s="29"/>
    </row>
    <row r="212" spans="1:8" x14ac:dyDescent="0.2">
      <c r="A212" s="437"/>
      <c r="B212" s="468"/>
      <c r="C212" s="469"/>
      <c r="D212" s="200"/>
      <c r="E212" s="196"/>
      <c r="F212" s="197"/>
      <c r="G212" s="45"/>
      <c r="H212" s="29"/>
    </row>
    <row r="213" spans="1:8" x14ac:dyDescent="0.2">
      <c r="A213" s="437"/>
      <c r="B213" s="468"/>
      <c r="C213" s="469"/>
      <c r="D213" s="34"/>
      <c r="E213" s="196"/>
      <c r="F213" s="197"/>
      <c r="G213" s="45"/>
      <c r="H213" s="29"/>
    </row>
    <row r="214" spans="1:8" x14ac:dyDescent="0.2">
      <c r="A214" s="437"/>
      <c r="B214" s="468"/>
      <c r="C214" s="469"/>
      <c r="D214" s="34"/>
      <c r="E214" s="196"/>
      <c r="F214" s="197"/>
      <c r="G214" s="45"/>
      <c r="H214" s="29"/>
    </row>
    <row r="215" spans="1:8" ht="13.5" thickBot="1" x14ac:dyDescent="0.25">
      <c r="A215" s="438"/>
      <c r="B215" s="439"/>
      <c r="C215" s="440"/>
      <c r="D215" s="35"/>
      <c r="E215" s="196"/>
      <c r="F215" s="197"/>
      <c r="G215" s="45"/>
      <c r="H215" s="50"/>
    </row>
    <row r="216" spans="1:8" ht="13.5" thickBot="1" x14ac:dyDescent="0.25">
      <c r="A216" s="76"/>
      <c r="B216" s="78"/>
      <c r="C216" s="77"/>
      <c r="D216" s="78"/>
      <c r="E216" s="77"/>
      <c r="F216" s="234"/>
      <c r="G216" s="104" t="s">
        <v>62</v>
      </c>
      <c r="H216" s="51">
        <f>SUM(G211:G215)</f>
        <v>0</v>
      </c>
    </row>
    <row r="217" spans="1:8" ht="13.5" thickBot="1" x14ac:dyDescent="0.25">
      <c r="A217" s="38"/>
      <c r="B217" s="40"/>
      <c r="C217" s="39"/>
      <c r="D217" s="40"/>
      <c r="E217" s="39"/>
      <c r="F217" s="235"/>
      <c r="G217" s="41"/>
      <c r="H217" s="80"/>
    </row>
    <row r="218" spans="1:8" ht="13.5" customHeight="1" thickBot="1" x14ac:dyDescent="0.25">
      <c r="A218" s="423" t="s">
        <v>8</v>
      </c>
      <c r="B218" s="424"/>
      <c r="C218" s="424"/>
      <c r="D218" s="424"/>
      <c r="E218" s="424"/>
      <c r="F218" s="424"/>
      <c r="G218" s="424"/>
      <c r="H218" s="425"/>
    </row>
    <row r="219" spans="1:8" x14ac:dyDescent="0.2">
      <c r="A219" s="81" t="s">
        <v>16</v>
      </c>
      <c r="B219" s="52" t="s">
        <v>7</v>
      </c>
      <c r="C219" s="53" t="s">
        <v>64</v>
      </c>
      <c r="D219" s="54" t="s">
        <v>65</v>
      </c>
      <c r="E219" s="53" t="s">
        <v>63</v>
      </c>
      <c r="F219" s="53" t="s">
        <v>4</v>
      </c>
      <c r="G219" s="23" t="s">
        <v>59</v>
      </c>
      <c r="H219" s="24"/>
    </row>
    <row r="220" spans="1:8" x14ac:dyDescent="0.2">
      <c r="A220" s="201"/>
      <c r="B220" s="202"/>
      <c r="C220" s="32"/>
      <c r="D220" s="203"/>
      <c r="E220" s="32"/>
      <c r="F220" s="204"/>
      <c r="G220" s="56"/>
      <c r="H220" s="29"/>
    </row>
    <row r="221" spans="1:8" x14ac:dyDescent="0.2">
      <c r="A221" s="55"/>
      <c r="B221" s="46"/>
      <c r="C221" s="30"/>
      <c r="D221" s="46"/>
      <c r="E221" s="57"/>
      <c r="F221" s="32"/>
      <c r="G221" s="46"/>
      <c r="H221" s="29"/>
    </row>
    <row r="222" spans="1:8" ht="13.5" thickBot="1" x14ac:dyDescent="0.25">
      <c r="A222" s="58"/>
      <c r="B222" s="59"/>
      <c r="C222" s="60"/>
      <c r="D222" s="36"/>
      <c r="E222" s="61"/>
      <c r="F222" s="238"/>
      <c r="G222" s="59"/>
      <c r="H222" s="29"/>
    </row>
    <row r="223" spans="1:8" ht="13.5" thickBot="1" x14ac:dyDescent="0.25">
      <c r="A223" s="76"/>
      <c r="B223" s="78"/>
      <c r="C223" s="77"/>
      <c r="D223" s="78"/>
      <c r="E223" s="77"/>
      <c r="F223" s="234"/>
      <c r="G223" s="104" t="s">
        <v>62</v>
      </c>
      <c r="H223" s="51">
        <f>SUM(G220:G222)</f>
        <v>0</v>
      </c>
    </row>
    <row r="224" spans="1:8" ht="13.5" thickBot="1" x14ac:dyDescent="0.25">
      <c r="A224" s="38"/>
      <c r="B224" s="40"/>
      <c r="C224" s="39"/>
      <c r="D224" s="40"/>
      <c r="E224" s="39"/>
      <c r="F224" s="235"/>
      <c r="G224" s="41"/>
      <c r="H224" s="80"/>
    </row>
    <row r="225" spans="1:8" ht="13.5" thickBot="1" x14ac:dyDescent="0.25">
      <c r="A225" s="423" t="s">
        <v>17</v>
      </c>
      <c r="B225" s="424"/>
      <c r="C225" s="424"/>
      <c r="D225" s="424"/>
      <c r="E225" s="424"/>
      <c r="F225" s="424"/>
      <c r="G225" s="424"/>
      <c r="H225" s="425"/>
    </row>
    <row r="226" spans="1:8" x14ac:dyDescent="0.2">
      <c r="A226" s="426" t="s">
        <v>9</v>
      </c>
      <c r="B226" s="427"/>
      <c r="C226" s="62" t="s">
        <v>10</v>
      </c>
      <c r="D226" s="105" t="s">
        <v>61</v>
      </c>
      <c r="E226" s="22" t="s">
        <v>11</v>
      </c>
      <c r="F226" s="63" t="s">
        <v>12</v>
      </c>
      <c r="G226" s="23" t="s">
        <v>59</v>
      </c>
      <c r="H226" s="24"/>
    </row>
    <row r="227" spans="1:8" x14ac:dyDescent="0.2">
      <c r="A227" s="467" t="s">
        <v>21</v>
      </c>
      <c r="B227" s="419"/>
      <c r="C227" s="67"/>
      <c r="D227" s="64"/>
      <c r="E227" s="65"/>
      <c r="F227" s="27"/>
      <c r="G227" s="66"/>
      <c r="H227" s="29"/>
    </row>
    <row r="228" spans="1:8" x14ac:dyDescent="0.2">
      <c r="A228" s="428" t="s">
        <v>36</v>
      </c>
      <c r="B228" s="429"/>
      <c r="C228" s="67"/>
      <c r="D228" s="64"/>
      <c r="E228" s="65"/>
      <c r="F228" s="27"/>
      <c r="G228" s="66"/>
      <c r="H228" s="29"/>
    </row>
    <row r="229" spans="1:8" ht="13.5" thickBot="1" x14ac:dyDescent="0.25">
      <c r="A229" s="58"/>
      <c r="B229" s="82"/>
      <c r="C229" s="36"/>
      <c r="D229" s="68"/>
      <c r="E229" s="69"/>
      <c r="F229" s="239"/>
      <c r="G229" s="70"/>
      <c r="H229" s="50"/>
    </row>
    <row r="230" spans="1:8" ht="13.5" thickBot="1" x14ac:dyDescent="0.25">
      <c r="A230" s="76"/>
      <c r="B230" s="78"/>
      <c r="C230" s="77"/>
      <c r="D230" s="78"/>
      <c r="E230" s="77"/>
      <c r="F230" s="234"/>
      <c r="G230" s="104" t="s">
        <v>62</v>
      </c>
      <c r="H230" s="42">
        <f>ROUND(SUM(G227:G229),0)</f>
        <v>0</v>
      </c>
    </row>
    <row r="231" spans="1:8" ht="13.5" thickBot="1" x14ac:dyDescent="0.25">
      <c r="A231" s="38"/>
      <c r="B231" s="40"/>
      <c r="C231" s="39"/>
      <c r="D231" s="40"/>
      <c r="E231" s="39"/>
      <c r="F231" s="235"/>
      <c r="G231" s="71"/>
      <c r="H231" s="43"/>
    </row>
    <row r="232" spans="1:8" ht="13.5" thickBot="1" x14ac:dyDescent="0.25">
      <c r="A232" s="430" t="s">
        <v>3</v>
      </c>
      <c r="B232" s="431"/>
      <c r="C232" s="431"/>
      <c r="D232" s="431"/>
      <c r="E232" s="431"/>
      <c r="F232" s="431"/>
      <c r="G232" s="432"/>
      <c r="H232" s="42">
        <f>ROUND((H207+H216+H223+H230),0)</f>
        <v>0</v>
      </c>
    </row>
    <row r="233" spans="1:8" ht="13.5" thickBot="1" x14ac:dyDescent="0.25">
      <c r="A233" s="72"/>
      <c r="B233" s="74"/>
      <c r="C233" s="73"/>
      <c r="D233" s="74"/>
      <c r="E233" s="73"/>
      <c r="F233" s="240"/>
      <c r="G233" s="73"/>
      <c r="H233" s="75"/>
    </row>
    <row r="234" spans="1:8" ht="13.5" thickBot="1" x14ac:dyDescent="0.25"/>
    <row r="235" spans="1:8" ht="51.75" customHeight="1" x14ac:dyDescent="0.2">
      <c r="A235" s="106" t="s">
        <v>46</v>
      </c>
      <c r="B235" s="455" t="s">
        <v>68</v>
      </c>
      <c r="C235" s="456"/>
      <c r="D235" s="456"/>
      <c r="E235" s="456"/>
      <c r="F235" s="456"/>
      <c r="G235" s="456"/>
      <c r="H235" s="457"/>
    </row>
    <row r="236" spans="1:8" ht="14.25" customHeight="1" x14ac:dyDescent="0.2">
      <c r="A236" s="83" t="s">
        <v>67</v>
      </c>
      <c r="B236" s="458" t="s">
        <v>22</v>
      </c>
      <c r="C236" s="459"/>
      <c r="D236" s="459"/>
      <c r="E236" s="459"/>
      <c r="F236" s="459"/>
      <c r="G236" s="460"/>
      <c r="H236" s="84" t="s">
        <v>66</v>
      </c>
    </row>
    <row r="237" spans="1:8" ht="13.5" customHeight="1" thickBot="1" x14ac:dyDescent="0.25">
      <c r="A237" s="85" t="str">
        <f>+PPTO!A18</f>
        <v>2.2</v>
      </c>
      <c r="B237" s="461" t="str">
        <f>+PPTO!B18</f>
        <v>Excavación en roca a cualquier profundidad</v>
      </c>
      <c r="C237" s="462"/>
      <c r="D237" s="462"/>
      <c r="E237" s="462"/>
      <c r="F237" s="462"/>
      <c r="G237" s="463"/>
      <c r="H237" s="194" t="str">
        <f>+PPTO!C18</f>
        <v>m3</v>
      </c>
    </row>
    <row r="238" spans="1:8" ht="13.5" thickBot="1" x14ac:dyDescent="0.25">
      <c r="A238" s="198"/>
      <c r="B238" s="6"/>
      <c r="C238" s="5"/>
      <c r="D238" s="2"/>
      <c r="E238" s="3"/>
      <c r="F238" s="232"/>
      <c r="G238" s="3"/>
      <c r="H238" s="199"/>
    </row>
    <row r="239" spans="1:8" ht="13.5" customHeight="1" thickBot="1" x14ac:dyDescent="0.25">
      <c r="A239" s="423" t="s">
        <v>14</v>
      </c>
      <c r="B239" s="424"/>
      <c r="C239" s="424"/>
      <c r="D239" s="424"/>
      <c r="E239" s="424"/>
      <c r="F239" s="424"/>
      <c r="G239" s="424"/>
      <c r="H239" s="425"/>
    </row>
    <row r="240" spans="1:8" x14ac:dyDescent="0.2">
      <c r="A240" s="426" t="s">
        <v>5</v>
      </c>
      <c r="B240" s="441"/>
      <c r="C240" s="427"/>
      <c r="D240" s="105" t="s">
        <v>6</v>
      </c>
      <c r="E240" s="22" t="s">
        <v>13</v>
      </c>
      <c r="F240" s="105" t="s">
        <v>12</v>
      </c>
      <c r="G240" s="23" t="s">
        <v>59</v>
      </c>
      <c r="H240" s="24"/>
    </row>
    <row r="241" spans="1:8" x14ac:dyDescent="0.2">
      <c r="A241" s="428" t="s">
        <v>20</v>
      </c>
      <c r="B241" s="442"/>
      <c r="C241" s="429"/>
      <c r="D241" s="25"/>
      <c r="E241" s="26"/>
      <c r="F241" s="27"/>
      <c r="G241" s="28"/>
      <c r="H241" s="29"/>
    </row>
    <row r="242" spans="1:8" ht="12.75" customHeight="1" x14ac:dyDescent="0.2">
      <c r="A242" s="437" t="s">
        <v>110</v>
      </c>
      <c r="B242" s="468"/>
      <c r="C242" s="469"/>
      <c r="D242" s="30"/>
      <c r="E242" s="31"/>
      <c r="F242" s="32"/>
      <c r="G242" s="33"/>
      <c r="H242" s="29"/>
    </row>
    <row r="243" spans="1:8" x14ac:dyDescent="0.2">
      <c r="A243" s="470"/>
      <c r="B243" s="444"/>
      <c r="C243" s="445"/>
      <c r="D243" s="30"/>
      <c r="E243" s="31"/>
      <c r="F243" s="32"/>
      <c r="G243" s="33"/>
      <c r="H243" s="29"/>
    </row>
    <row r="244" spans="1:8" x14ac:dyDescent="0.2">
      <c r="A244" s="446"/>
      <c r="B244" s="447"/>
      <c r="C244" s="448"/>
      <c r="D244" s="34"/>
      <c r="E244" s="31"/>
      <c r="F244" s="32"/>
      <c r="G244" s="33"/>
      <c r="H244" s="29"/>
    </row>
    <row r="245" spans="1:8" ht="13.5" thickBot="1" x14ac:dyDescent="0.25">
      <c r="A245" s="449"/>
      <c r="B245" s="450"/>
      <c r="C245" s="451"/>
      <c r="D245" s="35"/>
      <c r="E245" s="36"/>
      <c r="F245" s="233"/>
      <c r="G245" s="37"/>
      <c r="H245" s="29"/>
    </row>
    <row r="246" spans="1:8" ht="13.5" thickBot="1" x14ac:dyDescent="0.25">
      <c r="A246" s="76"/>
      <c r="B246" s="78"/>
      <c r="C246" s="77"/>
      <c r="D246" s="78"/>
      <c r="E246" s="77"/>
      <c r="F246" s="234"/>
      <c r="G246" s="104" t="s">
        <v>62</v>
      </c>
      <c r="H246" s="42">
        <f>ROUND(SUM(G241:G245),0)</f>
        <v>0</v>
      </c>
    </row>
    <row r="247" spans="1:8" ht="13.5" thickBot="1" x14ac:dyDescent="0.25">
      <c r="A247" s="38"/>
      <c r="B247" s="40"/>
      <c r="C247" s="39"/>
      <c r="D247" s="40"/>
      <c r="E247" s="39"/>
      <c r="F247" s="235"/>
      <c r="G247" s="41"/>
      <c r="H247" s="79"/>
    </row>
    <row r="248" spans="1:8" ht="13.5" thickBot="1" x14ac:dyDescent="0.25">
      <c r="A248" s="423" t="s">
        <v>15</v>
      </c>
      <c r="B248" s="424"/>
      <c r="C248" s="424"/>
      <c r="D248" s="424"/>
      <c r="E248" s="424"/>
      <c r="F248" s="424"/>
      <c r="G248" s="424"/>
      <c r="H248" s="425"/>
    </row>
    <row r="249" spans="1:8" x14ac:dyDescent="0.2">
      <c r="A249" s="426" t="s">
        <v>5</v>
      </c>
      <c r="B249" s="441"/>
      <c r="C249" s="427"/>
      <c r="D249" s="105" t="s">
        <v>7</v>
      </c>
      <c r="E249" s="21" t="s">
        <v>0</v>
      </c>
      <c r="F249" s="21" t="s">
        <v>60</v>
      </c>
      <c r="G249" s="23" t="s">
        <v>59</v>
      </c>
      <c r="H249" s="24"/>
    </row>
    <row r="250" spans="1:8" x14ac:dyDescent="0.2">
      <c r="A250" s="437"/>
      <c r="B250" s="434"/>
      <c r="C250" s="435"/>
      <c r="D250" s="195"/>
      <c r="E250" s="196"/>
      <c r="F250" s="197"/>
      <c r="G250" s="45"/>
      <c r="H250" s="29"/>
    </row>
    <row r="251" spans="1:8" x14ac:dyDescent="0.2">
      <c r="A251" s="437"/>
      <c r="B251" s="434"/>
      <c r="C251" s="435"/>
      <c r="D251" s="200"/>
      <c r="E251" s="196"/>
      <c r="F251" s="197"/>
      <c r="G251" s="45"/>
      <c r="H251" s="29"/>
    </row>
    <row r="252" spans="1:8" x14ac:dyDescent="0.2">
      <c r="A252" s="437"/>
      <c r="B252" s="434"/>
      <c r="C252" s="435"/>
      <c r="D252" s="34"/>
      <c r="E252" s="196"/>
      <c r="F252" s="197"/>
      <c r="G252" s="45"/>
      <c r="H252" s="29"/>
    </row>
    <row r="253" spans="1:8" x14ac:dyDescent="0.2">
      <c r="A253" s="437"/>
      <c r="B253" s="434"/>
      <c r="C253" s="435"/>
      <c r="D253" s="34"/>
      <c r="E253" s="196"/>
      <c r="F253" s="197"/>
      <c r="G253" s="45"/>
      <c r="H253" s="29"/>
    </row>
    <row r="254" spans="1:8" ht="13.5" thickBot="1" x14ac:dyDescent="0.25">
      <c r="A254" s="438"/>
      <c r="B254" s="439"/>
      <c r="C254" s="440"/>
      <c r="D254" s="35"/>
      <c r="E254" s="196"/>
      <c r="F254" s="197"/>
      <c r="G254" s="45"/>
      <c r="H254" s="50"/>
    </row>
    <row r="255" spans="1:8" ht="13.5" thickBot="1" x14ac:dyDescent="0.25">
      <c r="A255" s="76"/>
      <c r="B255" s="78"/>
      <c r="C255" s="77"/>
      <c r="D255" s="78"/>
      <c r="E255" s="77"/>
      <c r="F255" s="234"/>
      <c r="G255" s="104" t="s">
        <v>62</v>
      </c>
      <c r="H255" s="51">
        <f>SUM(G250:G254)</f>
        <v>0</v>
      </c>
    </row>
    <row r="256" spans="1:8" ht="13.5" thickBot="1" x14ac:dyDescent="0.25">
      <c r="A256" s="38"/>
      <c r="B256" s="40"/>
      <c r="C256" s="39"/>
      <c r="D256" s="40"/>
      <c r="E256" s="39"/>
      <c r="F256" s="235"/>
      <c r="G256" s="41"/>
      <c r="H256" s="80"/>
    </row>
    <row r="257" spans="1:8" ht="13.5" customHeight="1" thickBot="1" x14ac:dyDescent="0.25">
      <c r="A257" s="423" t="s">
        <v>8</v>
      </c>
      <c r="B257" s="424"/>
      <c r="C257" s="424"/>
      <c r="D257" s="424"/>
      <c r="E257" s="424"/>
      <c r="F257" s="424"/>
      <c r="G257" s="424"/>
      <c r="H257" s="425"/>
    </row>
    <row r="258" spans="1:8" x14ac:dyDescent="0.2">
      <c r="A258" s="81" t="s">
        <v>16</v>
      </c>
      <c r="B258" s="52" t="s">
        <v>7</v>
      </c>
      <c r="C258" s="53" t="s">
        <v>64</v>
      </c>
      <c r="D258" s="54" t="s">
        <v>65</v>
      </c>
      <c r="E258" s="53" t="s">
        <v>63</v>
      </c>
      <c r="F258" s="53" t="s">
        <v>4</v>
      </c>
      <c r="G258" s="23" t="s">
        <v>59</v>
      </c>
      <c r="H258" s="24"/>
    </row>
    <row r="259" spans="1:8" x14ac:dyDescent="0.2">
      <c r="A259" s="201"/>
      <c r="B259" s="202"/>
      <c r="C259" s="32"/>
      <c r="D259" s="203"/>
      <c r="E259" s="32"/>
      <c r="F259" s="204"/>
      <c r="G259" s="56"/>
      <c r="H259" s="29"/>
    </row>
    <row r="260" spans="1:8" x14ac:dyDescent="0.2">
      <c r="A260" s="55"/>
      <c r="B260" s="46"/>
      <c r="C260" s="30"/>
      <c r="D260" s="46"/>
      <c r="E260" s="57"/>
      <c r="F260" s="32"/>
      <c r="G260" s="46"/>
      <c r="H260" s="29"/>
    </row>
    <row r="261" spans="1:8" ht="13.5" thickBot="1" x14ac:dyDescent="0.25">
      <c r="A261" s="58"/>
      <c r="B261" s="59"/>
      <c r="C261" s="60"/>
      <c r="D261" s="36"/>
      <c r="E261" s="61"/>
      <c r="F261" s="238"/>
      <c r="G261" s="59"/>
      <c r="H261" s="29"/>
    </row>
    <row r="262" spans="1:8" ht="13.5" thickBot="1" x14ac:dyDescent="0.25">
      <c r="A262" s="76"/>
      <c r="B262" s="78"/>
      <c r="C262" s="77"/>
      <c r="D262" s="78"/>
      <c r="E262" s="77"/>
      <c r="F262" s="234"/>
      <c r="G262" s="104" t="s">
        <v>62</v>
      </c>
      <c r="H262" s="51">
        <f>SUM(G259:G261)</f>
        <v>0</v>
      </c>
    </row>
    <row r="263" spans="1:8" ht="13.5" thickBot="1" x14ac:dyDescent="0.25">
      <c r="A263" s="38"/>
      <c r="B263" s="40"/>
      <c r="C263" s="39"/>
      <c r="D263" s="40"/>
      <c r="E263" s="39"/>
      <c r="F263" s="235"/>
      <c r="G263" s="41"/>
      <c r="H263" s="80"/>
    </row>
    <row r="264" spans="1:8" ht="13.5" thickBot="1" x14ac:dyDescent="0.25">
      <c r="A264" s="423" t="s">
        <v>17</v>
      </c>
      <c r="B264" s="424"/>
      <c r="C264" s="424"/>
      <c r="D264" s="424"/>
      <c r="E264" s="424"/>
      <c r="F264" s="424"/>
      <c r="G264" s="424"/>
      <c r="H264" s="425"/>
    </row>
    <row r="265" spans="1:8" x14ac:dyDescent="0.2">
      <c r="A265" s="426" t="s">
        <v>9</v>
      </c>
      <c r="B265" s="427"/>
      <c r="C265" s="62" t="s">
        <v>10</v>
      </c>
      <c r="D265" s="105" t="s">
        <v>61</v>
      </c>
      <c r="E265" s="22" t="s">
        <v>11</v>
      </c>
      <c r="F265" s="63" t="s">
        <v>12</v>
      </c>
      <c r="G265" s="23" t="s">
        <v>59</v>
      </c>
      <c r="H265" s="24"/>
    </row>
    <row r="266" spans="1:8" x14ac:dyDescent="0.2">
      <c r="A266" s="428" t="s">
        <v>21</v>
      </c>
      <c r="B266" s="429"/>
      <c r="C266" s="67"/>
      <c r="D266" s="64"/>
      <c r="E266" s="65"/>
      <c r="F266" s="27"/>
      <c r="G266" s="66"/>
      <c r="H266" s="29"/>
    </row>
    <row r="267" spans="1:8" x14ac:dyDescent="0.2">
      <c r="A267" s="428" t="s">
        <v>36</v>
      </c>
      <c r="B267" s="429"/>
      <c r="C267" s="67"/>
      <c r="D267" s="64"/>
      <c r="E267" s="65"/>
      <c r="F267" s="27"/>
      <c r="G267" s="66"/>
      <c r="H267" s="29"/>
    </row>
    <row r="268" spans="1:8" ht="13.5" thickBot="1" x14ac:dyDescent="0.25">
      <c r="A268" s="58"/>
      <c r="B268" s="82"/>
      <c r="C268" s="36"/>
      <c r="D268" s="68"/>
      <c r="E268" s="69"/>
      <c r="F268" s="239"/>
      <c r="G268" s="70"/>
      <c r="H268" s="50"/>
    </row>
    <row r="269" spans="1:8" ht="13.5" thickBot="1" x14ac:dyDescent="0.25">
      <c r="A269" s="76"/>
      <c r="B269" s="78"/>
      <c r="C269" s="77"/>
      <c r="D269" s="78"/>
      <c r="E269" s="77"/>
      <c r="F269" s="234"/>
      <c r="G269" s="104" t="s">
        <v>62</v>
      </c>
      <c r="H269" s="42">
        <f>ROUND(SUM(G266:G268),0)</f>
        <v>0</v>
      </c>
    </row>
    <row r="270" spans="1:8" ht="13.5" thickBot="1" x14ac:dyDescent="0.25">
      <c r="A270" s="38"/>
      <c r="B270" s="40"/>
      <c r="C270" s="39"/>
      <c r="D270" s="40"/>
      <c r="E270" s="39"/>
      <c r="F270" s="235"/>
      <c r="G270" s="71"/>
      <c r="H270" s="43"/>
    </row>
    <row r="271" spans="1:8" ht="13.5" thickBot="1" x14ac:dyDescent="0.25">
      <c r="A271" s="430" t="s">
        <v>3</v>
      </c>
      <c r="B271" s="431"/>
      <c r="C271" s="431"/>
      <c r="D271" s="431"/>
      <c r="E271" s="431"/>
      <c r="F271" s="431"/>
      <c r="G271" s="432"/>
      <c r="H271" s="42">
        <f>ROUND((H246+H255+H262+H269),0)</f>
        <v>0</v>
      </c>
    </row>
    <row r="272" spans="1:8" ht="13.5" thickBot="1" x14ac:dyDescent="0.25">
      <c r="A272" s="72"/>
      <c r="B272" s="74"/>
      <c r="C272" s="73"/>
      <c r="D272" s="74"/>
      <c r="E272" s="73"/>
      <c r="F272" s="240"/>
      <c r="G272" s="73"/>
      <c r="H272" s="75"/>
    </row>
    <row r="273" spans="1:8" ht="13.5" thickBot="1" x14ac:dyDescent="0.25"/>
    <row r="274" spans="1:8" ht="51.75" customHeight="1" x14ac:dyDescent="0.2">
      <c r="A274" s="106" t="s">
        <v>46</v>
      </c>
      <c r="B274" s="455" t="s">
        <v>68</v>
      </c>
      <c r="C274" s="456"/>
      <c r="D274" s="456"/>
      <c r="E274" s="456"/>
      <c r="F274" s="456"/>
      <c r="G274" s="456"/>
      <c r="H274" s="457"/>
    </row>
    <row r="275" spans="1:8" ht="14.25" customHeight="1" x14ac:dyDescent="0.2">
      <c r="A275" s="83" t="s">
        <v>67</v>
      </c>
      <c r="B275" s="458" t="s">
        <v>22</v>
      </c>
      <c r="C275" s="459"/>
      <c r="D275" s="459"/>
      <c r="E275" s="459"/>
      <c r="F275" s="459"/>
      <c r="G275" s="460"/>
      <c r="H275" s="84" t="s">
        <v>66</v>
      </c>
    </row>
    <row r="276" spans="1:8" ht="13.5" customHeight="1" thickBot="1" x14ac:dyDescent="0.25">
      <c r="A276" s="85" t="str">
        <f>+PPTO!A19</f>
        <v>2.3</v>
      </c>
      <c r="B276" s="461" t="str">
        <f>+PPTO!B19</f>
        <v>Entibados para excavación prof. 0 &gt; 2.50 m</v>
      </c>
      <c r="C276" s="462"/>
      <c r="D276" s="462"/>
      <c r="E276" s="462"/>
      <c r="F276" s="462"/>
      <c r="G276" s="463"/>
      <c r="H276" s="194" t="str">
        <f>+PPTO!C19</f>
        <v>m2</v>
      </c>
    </row>
    <row r="277" spans="1:8" ht="13.5" thickBot="1" x14ac:dyDescent="0.25">
      <c r="A277" s="198"/>
      <c r="B277" s="6"/>
      <c r="C277" s="5"/>
      <c r="D277" s="2"/>
      <c r="E277" s="3"/>
      <c r="F277" s="232"/>
      <c r="G277" s="3"/>
      <c r="H277" s="199"/>
    </row>
    <row r="278" spans="1:8" ht="13.5" customHeight="1" thickBot="1" x14ac:dyDescent="0.25">
      <c r="A278" s="423" t="s">
        <v>14</v>
      </c>
      <c r="B278" s="424"/>
      <c r="C278" s="424"/>
      <c r="D278" s="424"/>
      <c r="E278" s="424"/>
      <c r="F278" s="424"/>
      <c r="G278" s="424"/>
      <c r="H278" s="425"/>
    </row>
    <row r="279" spans="1:8" x14ac:dyDescent="0.2">
      <c r="A279" s="426" t="s">
        <v>5</v>
      </c>
      <c r="B279" s="441"/>
      <c r="C279" s="427"/>
      <c r="D279" s="105" t="s">
        <v>6</v>
      </c>
      <c r="E279" s="22" t="s">
        <v>13</v>
      </c>
      <c r="F279" s="105" t="s">
        <v>12</v>
      </c>
      <c r="G279" s="23" t="s">
        <v>59</v>
      </c>
      <c r="H279" s="24"/>
    </row>
    <row r="280" spans="1:8" x14ac:dyDescent="0.2">
      <c r="A280" s="428" t="s">
        <v>20</v>
      </c>
      <c r="B280" s="442"/>
      <c r="C280" s="429"/>
      <c r="D280" s="25"/>
      <c r="E280" s="26"/>
      <c r="F280" s="27"/>
      <c r="G280" s="28"/>
      <c r="H280" s="29"/>
    </row>
    <row r="281" spans="1:8" ht="12.75" customHeight="1" x14ac:dyDescent="0.2">
      <c r="A281" s="437"/>
      <c r="B281" s="468"/>
      <c r="C281" s="469"/>
      <c r="D281" s="30"/>
      <c r="E281" s="31"/>
      <c r="F281" s="32"/>
      <c r="G281" s="33"/>
      <c r="H281" s="29"/>
    </row>
    <row r="282" spans="1:8" x14ac:dyDescent="0.2">
      <c r="A282" s="470"/>
      <c r="B282" s="444"/>
      <c r="C282" s="445"/>
      <c r="D282" s="30"/>
      <c r="E282" s="31"/>
      <c r="F282" s="32"/>
      <c r="G282" s="33"/>
      <c r="H282" s="29"/>
    </row>
    <row r="283" spans="1:8" x14ac:dyDescent="0.2">
      <c r="A283" s="446"/>
      <c r="B283" s="447"/>
      <c r="C283" s="448"/>
      <c r="D283" s="34"/>
      <c r="E283" s="31"/>
      <c r="F283" s="32"/>
      <c r="G283" s="33"/>
      <c r="H283" s="29"/>
    </row>
    <row r="284" spans="1:8" ht="13.5" thickBot="1" x14ac:dyDescent="0.25">
      <c r="A284" s="449"/>
      <c r="B284" s="450"/>
      <c r="C284" s="451"/>
      <c r="D284" s="35"/>
      <c r="E284" s="36"/>
      <c r="F284" s="233"/>
      <c r="G284" s="37"/>
      <c r="H284" s="29"/>
    </row>
    <row r="285" spans="1:8" ht="13.5" thickBot="1" x14ac:dyDescent="0.25">
      <c r="A285" s="76"/>
      <c r="B285" s="78"/>
      <c r="C285" s="77"/>
      <c r="D285" s="78"/>
      <c r="E285" s="77"/>
      <c r="F285" s="234"/>
      <c r="G285" s="104" t="s">
        <v>62</v>
      </c>
      <c r="H285" s="42">
        <f>ROUND(SUM(G280:G284),0)</f>
        <v>0</v>
      </c>
    </row>
    <row r="286" spans="1:8" ht="13.5" thickBot="1" x14ac:dyDescent="0.25">
      <c r="A286" s="38"/>
      <c r="B286" s="40"/>
      <c r="C286" s="39"/>
      <c r="D286" s="40"/>
      <c r="E286" s="39"/>
      <c r="F286" s="235"/>
      <c r="G286" s="41"/>
      <c r="H286" s="79"/>
    </row>
    <row r="287" spans="1:8" ht="13.5" thickBot="1" x14ac:dyDescent="0.25">
      <c r="A287" s="423" t="s">
        <v>15</v>
      </c>
      <c r="B287" s="424"/>
      <c r="C287" s="424"/>
      <c r="D287" s="424"/>
      <c r="E287" s="424"/>
      <c r="F287" s="424"/>
      <c r="G287" s="424"/>
      <c r="H287" s="425"/>
    </row>
    <row r="288" spans="1:8" x14ac:dyDescent="0.2">
      <c r="A288" s="426" t="s">
        <v>5</v>
      </c>
      <c r="B288" s="441"/>
      <c r="C288" s="427"/>
      <c r="D288" s="105" t="s">
        <v>7</v>
      </c>
      <c r="E288" s="21" t="s">
        <v>0</v>
      </c>
      <c r="F288" s="21" t="s">
        <v>60</v>
      </c>
      <c r="G288" s="23" t="s">
        <v>59</v>
      </c>
      <c r="H288" s="24"/>
    </row>
    <row r="289" spans="1:20" s="296" customFormat="1" ht="26.25" customHeight="1" x14ac:dyDescent="0.2">
      <c r="A289" s="472" t="s">
        <v>161</v>
      </c>
      <c r="B289" s="473"/>
      <c r="C289" s="474"/>
      <c r="D289" s="270" t="s">
        <v>150</v>
      </c>
      <c r="E289" s="196"/>
      <c r="F289" s="44"/>
      <c r="G289" s="45"/>
      <c r="H289" s="293"/>
      <c r="I289" s="294"/>
      <c r="J289" s="295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x14ac:dyDescent="0.2">
      <c r="A290" s="437"/>
      <c r="B290" s="434"/>
      <c r="C290" s="435"/>
      <c r="D290" s="200"/>
      <c r="E290" s="196"/>
      <c r="F290" s="44"/>
      <c r="G290" s="45"/>
      <c r="H290" s="29"/>
    </row>
    <row r="291" spans="1:20" x14ac:dyDescent="0.2">
      <c r="A291" s="437"/>
      <c r="B291" s="434"/>
      <c r="C291" s="435"/>
      <c r="D291" s="34"/>
      <c r="E291" s="196"/>
      <c r="F291" s="197"/>
      <c r="G291" s="45"/>
      <c r="H291" s="29"/>
    </row>
    <row r="292" spans="1:20" x14ac:dyDescent="0.2">
      <c r="A292" s="437"/>
      <c r="B292" s="434"/>
      <c r="C292" s="435"/>
      <c r="D292" s="34"/>
      <c r="E292" s="196"/>
      <c r="F292" s="197"/>
      <c r="G292" s="45"/>
      <c r="H292" s="29"/>
    </row>
    <row r="293" spans="1:20" ht="13.5" thickBot="1" x14ac:dyDescent="0.25">
      <c r="A293" s="438"/>
      <c r="B293" s="439"/>
      <c r="C293" s="440"/>
      <c r="D293" s="35"/>
      <c r="E293" s="196"/>
      <c r="F293" s="197"/>
      <c r="G293" s="45"/>
      <c r="H293" s="50"/>
    </row>
    <row r="294" spans="1:20" ht="13.5" thickBot="1" x14ac:dyDescent="0.25">
      <c r="A294" s="76"/>
      <c r="B294" s="78"/>
      <c r="C294" s="77"/>
      <c r="D294" s="78"/>
      <c r="E294" s="77"/>
      <c r="F294" s="234"/>
      <c r="G294" s="104" t="s">
        <v>62</v>
      </c>
      <c r="H294" s="51">
        <f>SUM(G289:G293)</f>
        <v>0</v>
      </c>
    </row>
    <row r="295" spans="1:20" ht="13.5" thickBot="1" x14ac:dyDescent="0.25">
      <c r="A295" s="38"/>
      <c r="B295" s="40"/>
      <c r="C295" s="39"/>
      <c r="D295" s="40"/>
      <c r="E295" s="39"/>
      <c r="F295" s="235"/>
      <c r="G295" s="41"/>
      <c r="H295" s="80"/>
    </row>
    <row r="296" spans="1:20" ht="13.5" customHeight="1" thickBot="1" x14ac:dyDescent="0.25">
      <c r="A296" s="423" t="s">
        <v>8</v>
      </c>
      <c r="B296" s="424"/>
      <c r="C296" s="424"/>
      <c r="D296" s="424"/>
      <c r="E296" s="424"/>
      <c r="F296" s="424"/>
      <c r="G296" s="424"/>
      <c r="H296" s="425"/>
    </row>
    <row r="297" spans="1:20" x14ac:dyDescent="0.2">
      <c r="A297" s="81" t="s">
        <v>16</v>
      </c>
      <c r="B297" s="52" t="s">
        <v>7</v>
      </c>
      <c r="C297" s="53" t="s">
        <v>64</v>
      </c>
      <c r="D297" s="54" t="s">
        <v>65</v>
      </c>
      <c r="E297" s="53" t="s">
        <v>63</v>
      </c>
      <c r="F297" s="53" t="s">
        <v>4</v>
      </c>
      <c r="G297" s="23" t="s">
        <v>59</v>
      </c>
      <c r="H297" s="24"/>
    </row>
    <row r="298" spans="1:20" x14ac:dyDescent="0.2">
      <c r="A298" s="201"/>
      <c r="B298" s="202"/>
      <c r="C298" s="32"/>
      <c r="D298" s="203"/>
      <c r="E298" s="32"/>
      <c r="F298" s="204"/>
      <c r="G298" s="56"/>
      <c r="H298" s="29"/>
    </row>
    <row r="299" spans="1:20" x14ac:dyDescent="0.2">
      <c r="A299" s="55"/>
      <c r="B299" s="46"/>
      <c r="C299" s="30"/>
      <c r="D299" s="46"/>
      <c r="E299" s="57"/>
      <c r="F299" s="32"/>
      <c r="G299" s="46"/>
      <c r="H299" s="29"/>
    </row>
    <row r="300" spans="1:20" ht="13.5" thickBot="1" x14ac:dyDescent="0.25">
      <c r="A300" s="58"/>
      <c r="B300" s="59"/>
      <c r="C300" s="60"/>
      <c r="D300" s="36"/>
      <c r="E300" s="61"/>
      <c r="F300" s="238"/>
      <c r="G300" s="59"/>
      <c r="H300" s="29"/>
    </row>
    <row r="301" spans="1:20" ht="13.5" thickBot="1" x14ac:dyDescent="0.25">
      <c r="A301" s="76"/>
      <c r="B301" s="78"/>
      <c r="C301" s="77"/>
      <c r="D301" s="78"/>
      <c r="E301" s="77"/>
      <c r="F301" s="234"/>
      <c r="G301" s="104" t="s">
        <v>62</v>
      </c>
      <c r="H301" s="51">
        <f>SUM(G298:G300)</f>
        <v>0</v>
      </c>
    </row>
    <row r="302" spans="1:20" ht="13.5" thickBot="1" x14ac:dyDescent="0.25">
      <c r="A302" s="38"/>
      <c r="B302" s="40"/>
      <c r="C302" s="39"/>
      <c r="D302" s="40"/>
      <c r="E302" s="39"/>
      <c r="F302" s="235"/>
      <c r="G302" s="41"/>
      <c r="H302" s="80"/>
    </row>
    <row r="303" spans="1:20" ht="13.5" thickBot="1" x14ac:dyDescent="0.25">
      <c r="A303" s="423" t="s">
        <v>17</v>
      </c>
      <c r="B303" s="424"/>
      <c r="C303" s="424"/>
      <c r="D303" s="424"/>
      <c r="E303" s="424"/>
      <c r="F303" s="424"/>
      <c r="G303" s="424"/>
      <c r="H303" s="425"/>
    </row>
    <row r="304" spans="1:20" x14ac:dyDescent="0.2">
      <c r="A304" s="426" t="s">
        <v>9</v>
      </c>
      <c r="B304" s="427"/>
      <c r="C304" s="62" t="s">
        <v>10</v>
      </c>
      <c r="D304" s="105" t="s">
        <v>61</v>
      </c>
      <c r="E304" s="22" t="s">
        <v>11</v>
      </c>
      <c r="F304" s="63" t="s">
        <v>12</v>
      </c>
      <c r="G304" s="23" t="s">
        <v>59</v>
      </c>
      <c r="H304" s="24"/>
    </row>
    <row r="305" spans="1:8" x14ac:dyDescent="0.2">
      <c r="A305" s="428" t="s">
        <v>21</v>
      </c>
      <c r="B305" s="429"/>
      <c r="C305" s="67"/>
      <c r="D305" s="64"/>
      <c r="E305" s="65"/>
      <c r="F305" s="27"/>
      <c r="G305" s="66"/>
      <c r="H305" s="29"/>
    </row>
    <row r="306" spans="1:8" x14ac:dyDescent="0.2">
      <c r="A306" s="428" t="s">
        <v>107</v>
      </c>
      <c r="B306" s="429"/>
      <c r="C306" s="67"/>
      <c r="D306" s="64"/>
      <c r="E306" s="65"/>
      <c r="F306" s="27"/>
      <c r="G306" s="66"/>
      <c r="H306" s="29"/>
    </row>
    <row r="307" spans="1:8" ht="13.5" thickBot="1" x14ac:dyDescent="0.25">
      <c r="A307" s="58"/>
      <c r="B307" s="82"/>
      <c r="C307" s="36"/>
      <c r="D307" s="68"/>
      <c r="E307" s="69"/>
      <c r="F307" s="239"/>
      <c r="G307" s="70"/>
      <c r="H307" s="50"/>
    </row>
    <row r="308" spans="1:8" ht="13.5" thickBot="1" x14ac:dyDescent="0.25">
      <c r="A308" s="76"/>
      <c r="B308" s="78"/>
      <c r="C308" s="77"/>
      <c r="D308" s="78"/>
      <c r="E308" s="77"/>
      <c r="F308" s="234"/>
      <c r="G308" s="104" t="s">
        <v>62</v>
      </c>
      <c r="H308" s="42">
        <f>ROUND(SUM(G305:G307),0)</f>
        <v>0</v>
      </c>
    </row>
    <row r="309" spans="1:8" ht="13.5" thickBot="1" x14ac:dyDescent="0.25">
      <c r="A309" s="38"/>
      <c r="B309" s="40"/>
      <c r="C309" s="39"/>
      <c r="D309" s="40"/>
      <c r="E309" s="39"/>
      <c r="F309" s="235"/>
      <c r="G309" s="71"/>
      <c r="H309" s="43"/>
    </row>
    <row r="310" spans="1:8" ht="13.5" thickBot="1" x14ac:dyDescent="0.25">
      <c r="A310" s="430" t="s">
        <v>3</v>
      </c>
      <c r="B310" s="431"/>
      <c r="C310" s="431"/>
      <c r="D310" s="431"/>
      <c r="E310" s="431"/>
      <c r="F310" s="431"/>
      <c r="G310" s="432"/>
      <c r="H310" s="42">
        <f>ROUND((H285+H294+H301+H308),0)</f>
        <v>0</v>
      </c>
    </row>
    <row r="311" spans="1:8" ht="13.5" thickBot="1" x14ac:dyDescent="0.25">
      <c r="A311" s="72"/>
      <c r="B311" s="74"/>
      <c r="C311" s="73"/>
      <c r="D311" s="74"/>
      <c r="E311" s="73"/>
      <c r="F311" s="240"/>
      <c r="G311" s="73"/>
      <c r="H311" s="75"/>
    </row>
    <row r="312" spans="1:8" ht="13.5" thickBot="1" x14ac:dyDescent="0.25"/>
    <row r="313" spans="1:8" ht="51.75" customHeight="1" x14ac:dyDescent="0.2">
      <c r="A313" s="106" t="s">
        <v>46</v>
      </c>
      <c r="B313" s="455" t="s">
        <v>68</v>
      </c>
      <c r="C313" s="456"/>
      <c r="D313" s="456"/>
      <c r="E313" s="456"/>
      <c r="F313" s="456"/>
      <c r="G313" s="456"/>
      <c r="H313" s="457"/>
    </row>
    <row r="314" spans="1:8" ht="14.25" customHeight="1" x14ac:dyDescent="0.2">
      <c r="A314" s="83" t="s">
        <v>67</v>
      </c>
      <c r="B314" s="458" t="s">
        <v>22</v>
      </c>
      <c r="C314" s="459"/>
      <c r="D314" s="459"/>
      <c r="E314" s="459"/>
      <c r="F314" s="459"/>
      <c r="G314" s="460"/>
      <c r="H314" s="84" t="s">
        <v>66</v>
      </c>
    </row>
    <row r="315" spans="1:8" ht="13.5" customHeight="1" thickBot="1" x14ac:dyDescent="0.25">
      <c r="A315" s="85" t="str">
        <f>+PPTO!A20</f>
        <v>2.4</v>
      </c>
      <c r="B315" s="461" t="str">
        <f>+PPTO!B20</f>
        <v xml:space="preserve">Cargue, retiro y disposición de material sobrante </v>
      </c>
      <c r="C315" s="462"/>
      <c r="D315" s="462"/>
      <c r="E315" s="462"/>
      <c r="F315" s="462"/>
      <c r="G315" s="463"/>
      <c r="H315" s="194" t="str">
        <f>+PPTO!C20</f>
        <v>m3</v>
      </c>
    </row>
    <row r="316" spans="1:8" ht="13.5" thickBot="1" x14ac:dyDescent="0.25">
      <c r="A316" s="198"/>
      <c r="B316" s="6"/>
      <c r="C316" s="5"/>
      <c r="D316" s="2"/>
      <c r="E316" s="3"/>
      <c r="F316" s="232"/>
      <c r="G316" s="3"/>
      <c r="H316" s="199"/>
    </row>
    <row r="317" spans="1:8" ht="13.5" customHeight="1" thickBot="1" x14ac:dyDescent="0.25">
      <c r="A317" s="423" t="s">
        <v>14</v>
      </c>
      <c r="B317" s="424"/>
      <c r="C317" s="424"/>
      <c r="D317" s="424"/>
      <c r="E317" s="424"/>
      <c r="F317" s="424"/>
      <c r="G317" s="424"/>
      <c r="H317" s="425"/>
    </row>
    <row r="318" spans="1:8" x14ac:dyDescent="0.2">
      <c r="A318" s="426" t="s">
        <v>5</v>
      </c>
      <c r="B318" s="441"/>
      <c r="C318" s="427"/>
      <c r="D318" s="105" t="s">
        <v>6</v>
      </c>
      <c r="E318" s="22" t="s">
        <v>13</v>
      </c>
      <c r="F318" s="105" t="s">
        <v>12</v>
      </c>
      <c r="G318" s="23" t="s">
        <v>59</v>
      </c>
      <c r="H318" s="24"/>
    </row>
    <row r="319" spans="1:8" x14ac:dyDescent="0.2">
      <c r="A319" s="428" t="s">
        <v>20</v>
      </c>
      <c r="B319" s="442"/>
      <c r="C319" s="429"/>
      <c r="D319" s="25"/>
      <c r="E319" s="26"/>
      <c r="F319" s="27"/>
      <c r="G319" s="28"/>
      <c r="H319" s="29"/>
    </row>
    <row r="320" spans="1:8" ht="12.75" customHeight="1" x14ac:dyDescent="0.2">
      <c r="A320" s="437" t="s">
        <v>113</v>
      </c>
      <c r="B320" s="468"/>
      <c r="C320" s="469"/>
      <c r="D320" s="200"/>
      <c r="E320" s="31"/>
      <c r="F320" s="32"/>
      <c r="G320" s="33"/>
      <c r="H320" s="29"/>
    </row>
    <row r="321" spans="1:8" x14ac:dyDescent="0.2">
      <c r="A321" s="470"/>
      <c r="B321" s="444"/>
      <c r="C321" s="445"/>
      <c r="D321" s="30"/>
      <c r="E321" s="31"/>
      <c r="F321" s="32"/>
      <c r="G321" s="33"/>
      <c r="H321" s="29"/>
    </row>
    <row r="322" spans="1:8" x14ac:dyDescent="0.2">
      <c r="A322" s="446"/>
      <c r="B322" s="447"/>
      <c r="C322" s="448"/>
      <c r="D322" s="34"/>
      <c r="E322" s="31"/>
      <c r="F322" s="32"/>
      <c r="G322" s="33"/>
      <c r="H322" s="29"/>
    </row>
    <row r="323" spans="1:8" ht="13.5" thickBot="1" x14ac:dyDescent="0.25">
      <c r="A323" s="449"/>
      <c r="B323" s="450"/>
      <c r="C323" s="451"/>
      <c r="D323" s="35"/>
      <c r="E323" s="36"/>
      <c r="F323" s="233"/>
      <c r="G323" s="37"/>
      <c r="H323" s="29"/>
    </row>
    <row r="324" spans="1:8" ht="13.5" thickBot="1" x14ac:dyDescent="0.25">
      <c r="A324" s="76"/>
      <c r="B324" s="78"/>
      <c r="C324" s="77"/>
      <c r="D324" s="78"/>
      <c r="E324" s="77"/>
      <c r="F324" s="234"/>
      <c r="G324" s="104" t="s">
        <v>62</v>
      </c>
      <c r="H324" s="42">
        <f>ROUND(SUM(G319:G323),0)</f>
        <v>0</v>
      </c>
    </row>
    <row r="325" spans="1:8" ht="13.5" thickBot="1" x14ac:dyDescent="0.25">
      <c r="A325" s="38"/>
      <c r="B325" s="40"/>
      <c r="C325" s="39"/>
      <c r="D325" s="40"/>
      <c r="E325" s="39"/>
      <c r="F325" s="235"/>
      <c r="G325" s="41"/>
      <c r="H325" s="79"/>
    </row>
    <row r="326" spans="1:8" ht="13.5" thickBot="1" x14ac:dyDescent="0.25">
      <c r="A326" s="423" t="s">
        <v>15</v>
      </c>
      <c r="B326" s="424"/>
      <c r="C326" s="424"/>
      <c r="D326" s="424"/>
      <c r="E326" s="424"/>
      <c r="F326" s="424"/>
      <c r="G326" s="424"/>
      <c r="H326" s="425"/>
    </row>
    <row r="327" spans="1:8" x14ac:dyDescent="0.2">
      <c r="A327" s="426" t="s">
        <v>5</v>
      </c>
      <c r="B327" s="441"/>
      <c r="C327" s="427"/>
      <c r="D327" s="105" t="s">
        <v>7</v>
      </c>
      <c r="E327" s="21" t="s">
        <v>0</v>
      </c>
      <c r="F327" s="21" t="s">
        <v>60</v>
      </c>
      <c r="G327" s="23" t="s">
        <v>59</v>
      </c>
      <c r="H327" s="24"/>
    </row>
    <row r="328" spans="1:8" ht="14.25" x14ac:dyDescent="0.2">
      <c r="A328" s="437" t="s">
        <v>114</v>
      </c>
      <c r="B328" s="434"/>
      <c r="C328" s="435"/>
      <c r="D328" s="229" t="s">
        <v>149</v>
      </c>
      <c r="E328" s="196"/>
      <c r="F328" s="44"/>
      <c r="G328" s="45"/>
      <c r="H328" s="29"/>
    </row>
    <row r="329" spans="1:8" x14ac:dyDescent="0.2">
      <c r="A329" s="437"/>
      <c r="B329" s="434"/>
      <c r="C329" s="435"/>
      <c r="D329" s="200"/>
      <c r="E329" s="196"/>
      <c r="F329" s="197"/>
      <c r="G329" s="45"/>
      <c r="H329" s="29"/>
    </row>
    <row r="330" spans="1:8" x14ac:dyDescent="0.2">
      <c r="A330" s="437"/>
      <c r="B330" s="434"/>
      <c r="C330" s="435"/>
      <c r="D330" s="34"/>
      <c r="E330" s="196"/>
      <c r="F330" s="197"/>
      <c r="G330" s="45"/>
      <c r="H330" s="29"/>
    </row>
    <row r="331" spans="1:8" x14ac:dyDescent="0.2">
      <c r="A331" s="437"/>
      <c r="B331" s="434"/>
      <c r="C331" s="435"/>
      <c r="D331" s="34"/>
      <c r="E331" s="196"/>
      <c r="F331" s="197"/>
      <c r="G331" s="45"/>
      <c r="H331" s="29"/>
    </row>
    <row r="332" spans="1:8" ht="13.5" thickBot="1" x14ac:dyDescent="0.25">
      <c r="A332" s="438"/>
      <c r="B332" s="439"/>
      <c r="C332" s="440"/>
      <c r="D332" s="35"/>
      <c r="E332" s="196"/>
      <c r="F332" s="197"/>
      <c r="G332" s="45"/>
      <c r="H332" s="50"/>
    </row>
    <row r="333" spans="1:8" ht="13.5" thickBot="1" x14ac:dyDescent="0.25">
      <c r="A333" s="76"/>
      <c r="B333" s="78"/>
      <c r="C333" s="77"/>
      <c r="D333" s="78"/>
      <c r="E333" s="77"/>
      <c r="F333" s="234"/>
      <c r="G333" s="104" t="s">
        <v>62</v>
      </c>
      <c r="H333" s="51">
        <f>SUM(G328:G332)</f>
        <v>0</v>
      </c>
    </row>
    <row r="334" spans="1:8" ht="13.5" thickBot="1" x14ac:dyDescent="0.25">
      <c r="A334" s="38"/>
      <c r="B334" s="40"/>
      <c r="C334" s="39"/>
      <c r="D334" s="40"/>
      <c r="E334" s="39"/>
      <c r="F334" s="235"/>
      <c r="G334" s="41"/>
      <c r="H334" s="80"/>
    </row>
    <row r="335" spans="1:8" ht="13.5" customHeight="1" thickBot="1" x14ac:dyDescent="0.25">
      <c r="A335" s="423" t="s">
        <v>8</v>
      </c>
      <c r="B335" s="424"/>
      <c r="C335" s="424"/>
      <c r="D335" s="424"/>
      <c r="E335" s="424"/>
      <c r="F335" s="424"/>
      <c r="G335" s="424"/>
      <c r="H335" s="425"/>
    </row>
    <row r="336" spans="1:8" x14ac:dyDescent="0.2">
      <c r="A336" s="81" t="s">
        <v>16</v>
      </c>
      <c r="B336" s="52" t="s">
        <v>7</v>
      </c>
      <c r="C336" s="53" t="s">
        <v>64</v>
      </c>
      <c r="D336" s="54" t="s">
        <v>65</v>
      </c>
      <c r="E336" s="53" t="s">
        <v>63</v>
      </c>
      <c r="F336" s="53" t="s">
        <v>4</v>
      </c>
      <c r="G336" s="23" t="s">
        <v>59</v>
      </c>
      <c r="H336" s="24"/>
    </row>
    <row r="337" spans="1:8" x14ac:dyDescent="0.2">
      <c r="A337" s="201" t="s">
        <v>111</v>
      </c>
      <c r="B337" s="202" t="s">
        <v>112</v>
      </c>
      <c r="C337" s="32"/>
      <c r="D337" s="203"/>
      <c r="E337" s="32"/>
      <c r="F337" s="345"/>
      <c r="G337" s="56"/>
      <c r="H337" s="29"/>
    </row>
    <row r="338" spans="1:8" x14ac:dyDescent="0.2">
      <c r="A338" s="55"/>
      <c r="B338" s="46"/>
      <c r="C338" s="30"/>
      <c r="D338" s="46"/>
      <c r="E338" s="57"/>
      <c r="F338" s="32"/>
      <c r="G338" s="46"/>
      <c r="H338" s="29"/>
    </row>
    <row r="339" spans="1:8" ht="13.5" thickBot="1" x14ac:dyDescent="0.25">
      <c r="A339" s="58"/>
      <c r="B339" s="59"/>
      <c r="C339" s="60"/>
      <c r="D339" s="36"/>
      <c r="E339" s="61"/>
      <c r="F339" s="238"/>
      <c r="G339" s="59"/>
      <c r="H339" s="29"/>
    </row>
    <row r="340" spans="1:8" ht="13.5" thickBot="1" x14ac:dyDescent="0.25">
      <c r="A340" s="76"/>
      <c r="B340" s="78"/>
      <c r="C340" s="77"/>
      <c r="D340" s="78"/>
      <c r="E340" s="77"/>
      <c r="F340" s="234"/>
      <c r="G340" s="104" t="s">
        <v>62</v>
      </c>
      <c r="H340" s="51">
        <f>SUM(G337:G339)</f>
        <v>0</v>
      </c>
    </row>
    <row r="341" spans="1:8" ht="13.5" thickBot="1" x14ac:dyDescent="0.25">
      <c r="A341" s="38"/>
      <c r="B341" s="40"/>
      <c r="C341" s="39"/>
      <c r="D341" s="40"/>
      <c r="E341" s="39"/>
      <c r="F341" s="235"/>
      <c r="G341" s="41"/>
      <c r="H341" s="80"/>
    </row>
    <row r="342" spans="1:8" ht="13.5" thickBot="1" x14ac:dyDescent="0.25">
      <c r="A342" s="423" t="s">
        <v>17</v>
      </c>
      <c r="B342" s="424"/>
      <c r="C342" s="424"/>
      <c r="D342" s="424"/>
      <c r="E342" s="424"/>
      <c r="F342" s="424"/>
      <c r="G342" s="424"/>
      <c r="H342" s="425"/>
    </row>
    <row r="343" spans="1:8" x14ac:dyDescent="0.2">
      <c r="A343" s="426" t="s">
        <v>9</v>
      </c>
      <c r="B343" s="427"/>
      <c r="C343" s="62" t="s">
        <v>10</v>
      </c>
      <c r="D343" s="105" t="s">
        <v>61</v>
      </c>
      <c r="E343" s="22" t="s">
        <v>11</v>
      </c>
      <c r="F343" s="63" t="s">
        <v>12</v>
      </c>
      <c r="G343" s="23" t="s">
        <v>59</v>
      </c>
      <c r="H343" s="24"/>
    </row>
    <row r="344" spans="1:8" x14ac:dyDescent="0.2">
      <c r="A344" s="428" t="s">
        <v>21</v>
      </c>
      <c r="B344" s="429"/>
      <c r="C344" s="67"/>
      <c r="D344" s="64"/>
      <c r="E344" s="65"/>
      <c r="F344" s="27"/>
      <c r="G344" s="66"/>
      <c r="H344" s="29"/>
    </row>
    <row r="345" spans="1:8" x14ac:dyDescent="0.2">
      <c r="A345" s="428" t="s">
        <v>107</v>
      </c>
      <c r="B345" s="429"/>
      <c r="C345" s="67"/>
      <c r="D345" s="64"/>
      <c r="E345" s="65"/>
      <c r="F345" s="27"/>
      <c r="G345" s="66"/>
      <c r="H345" s="29"/>
    </row>
    <row r="346" spans="1:8" ht="13.5" thickBot="1" x14ac:dyDescent="0.25">
      <c r="A346" s="58"/>
      <c r="B346" s="82"/>
      <c r="C346" s="36"/>
      <c r="D346" s="68"/>
      <c r="E346" s="69"/>
      <c r="F346" s="239"/>
      <c r="G346" s="70"/>
      <c r="H346" s="50"/>
    </row>
    <row r="347" spans="1:8" ht="13.5" thickBot="1" x14ac:dyDescent="0.25">
      <c r="A347" s="76"/>
      <c r="B347" s="78"/>
      <c r="C347" s="77"/>
      <c r="D347" s="78"/>
      <c r="E347" s="77"/>
      <c r="F347" s="234"/>
      <c r="G347" s="104" t="s">
        <v>62</v>
      </c>
      <c r="H347" s="42">
        <f>ROUND(SUM(G344:G346),0)</f>
        <v>0</v>
      </c>
    </row>
    <row r="348" spans="1:8" ht="13.5" thickBot="1" x14ac:dyDescent="0.25">
      <c r="A348" s="38"/>
      <c r="B348" s="40"/>
      <c r="C348" s="39"/>
      <c r="D348" s="40"/>
      <c r="E348" s="39"/>
      <c r="F348" s="235"/>
      <c r="G348" s="71"/>
      <c r="H348" s="43"/>
    </row>
    <row r="349" spans="1:8" ht="13.5" thickBot="1" x14ac:dyDescent="0.25">
      <c r="A349" s="430" t="s">
        <v>3</v>
      </c>
      <c r="B349" s="431"/>
      <c r="C349" s="431"/>
      <c r="D349" s="431"/>
      <c r="E349" s="431"/>
      <c r="F349" s="431"/>
      <c r="G349" s="432"/>
      <c r="H349" s="42">
        <f>ROUND((H324+H333+H340+H347),0)</f>
        <v>0</v>
      </c>
    </row>
    <row r="350" spans="1:8" ht="13.5" thickBot="1" x14ac:dyDescent="0.25">
      <c r="A350" s="72"/>
      <c r="B350" s="74"/>
      <c r="C350" s="73"/>
      <c r="D350" s="74"/>
      <c r="E350" s="73"/>
      <c r="F350" s="240"/>
      <c r="G350" s="73"/>
      <c r="H350" s="75"/>
    </row>
    <row r="351" spans="1:8" ht="13.5" thickBot="1" x14ac:dyDescent="0.25"/>
    <row r="352" spans="1:8" ht="51.75" customHeight="1" x14ac:dyDescent="0.2">
      <c r="A352" s="106"/>
      <c r="B352" s="455" t="s">
        <v>68</v>
      </c>
      <c r="C352" s="456"/>
      <c r="D352" s="456"/>
      <c r="E352" s="456"/>
      <c r="F352" s="456"/>
      <c r="G352" s="456"/>
      <c r="H352" s="457"/>
    </row>
    <row r="353" spans="1:8" ht="14.25" customHeight="1" x14ac:dyDescent="0.2">
      <c r="A353" s="83" t="s">
        <v>67</v>
      </c>
      <c r="B353" s="458" t="s">
        <v>22</v>
      </c>
      <c r="C353" s="459"/>
      <c r="D353" s="459"/>
      <c r="E353" s="459"/>
      <c r="F353" s="459"/>
      <c r="G353" s="460"/>
      <c r="H353" s="84" t="s">
        <v>66</v>
      </c>
    </row>
    <row r="354" spans="1:8" ht="13.5" customHeight="1" thickBot="1" x14ac:dyDescent="0.25">
      <c r="A354" s="85" t="str">
        <f>+PPTO!A21</f>
        <v>2.5</v>
      </c>
      <c r="B354" s="461" t="str">
        <f>+PPTO!B21</f>
        <v>Relleno de zanja con material granular para cimentación de tubería</v>
      </c>
      <c r="C354" s="462"/>
      <c r="D354" s="462"/>
      <c r="E354" s="462"/>
      <c r="F354" s="462"/>
      <c r="G354" s="463"/>
      <c r="H354" s="194" t="str">
        <f>+PPTO!C21</f>
        <v>m3</v>
      </c>
    </row>
    <row r="355" spans="1:8" ht="13.5" thickBot="1" x14ac:dyDescent="0.25">
      <c r="A355" s="198"/>
      <c r="B355" s="6"/>
      <c r="C355" s="5"/>
      <c r="D355" s="2"/>
      <c r="E355" s="3"/>
      <c r="F355" s="232"/>
      <c r="G355" s="3"/>
      <c r="H355" s="199"/>
    </row>
    <row r="356" spans="1:8" ht="13.5" customHeight="1" thickBot="1" x14ac:dyDescent="0.25">
      <c r="A356" s="423" t="s">
        <v>14</v>
      </c>
      <c r="B356" s="424"/>
      <c r="C356" s="424"/>
      <c r="D356" s="424"/>
      <c r="E356" s="424"/>
      <c r="F356" s="424"/>
      <c r="G356" s="424"/>
      <c r="H356" s="425"/>
    </row>
    <row r="357" spans="1:8" x14ac:dyDescent="0.2">
      <c r="A357" s="426" t="s">
        <v>5</v>
      </c>
      <c r="B357" s="441"/>
      <c r="C357" s="427"/>
      <c r="D357" s="105" t="s">
        <v>6</v>
      </c>
      <c r="E357" s="22" t="s">
        <v>13</v>
      </c>
      <c r="F357" s="105" t="s">
        <v>12</v>
      </c>
      <c r="G357" s="23" t="s">
        <v>59</v>
      </c>
      <c r="H357" s="24"/>
    </row>
    <row r="358" spans="1:8" x14ac:dyDescent="0.2">
      <c r="A358" s="428" t="s">
        <v>20</v>
      </c>
      <c r="B358" s="442"/>
      <c r="C358" s="429"/>
      <c r="D358" s="25"/>
      <c r="E358" s="26"/>
      <c r="F358" s="27"/>
      <c r="G358" s="28"/>
      <c r="H358" s="29"/>
    </row>
    <row r="359" spans="1:8" ht="12.75" customHeight="1" x14ac:dyDescent="0.2">
      <c r="A359" s="437" t="s">
        <v>115</v>
      </c>
      <c r="B359" s="468"/>
      <c r="C359" s="469"/>
      <c r="D359" s="200"/>
      <c r="E359" s="31"/>
      <c r="F359" s="32"/>
      <c r="G359" s="33"/>
      <c r="H359" s="29"/>
    </row>
    <row r="360" spans="1:8" x14ac:dyDescent="0.2">
      <c r="A360" s="470"/>
      <c r="B360" s="444"/>
      <c r="C360" s="445"/>
      <c r="D360" s="30"/>
      <c r="E360" s="31"/>
      <c r="F360" s="32"/>
      <c r="G360" s="33"/>
      <c r="H360" s="29"/>
    </row>
    <row r="361" spans="1:8" x14ac:dyDescent="0.2">
      <c r="A361" s="446"/>
      <c r="B361" s="447"/>
      <c r="C361" s="448"/>
      <c r="D361" s="34"/>
      <c r="E361" s="31"/>
      <c r="F361" s="32"/>
      <c r="G361" s="33"/>
      <c r="H361" s="29"/>
    </row>
    <row r="362" spans="1:8" ht="13.5" thickBot="1" x14ac:dyDescent="0.25">
      <c r="A362" s="449"/>
      <c r="B362" s="450"/>
      <c r="C362" s="451"/>
      <c r="D362" s="35"/>
      <c r="E362" s="36"/>
      <c r="F362" s="233"/>
      <c r="G362" s="37"/>
      <c r="H362" s="29"/>
    </row>
    <row r="363" spans="1:8" ht="13.5" thickBot="1" x14ac:dyDescent="0.25">
      <c r="A363" s="76"/>
      <c r="B363" s="78"/>
      <c r="C363" s="77"/>
      <c r="D363" s="78"/>
      <c r="E363" s="77"/>
      <c r="F363" s="234"/>
      <c r="G363" s="104" t="s">
        <v>62</v>
      </c>
      <c r="H363" s="42">
        <f>ROUND(SUM(G358:G362),0)</f>
        <v>0</v>
      </c>
    </row>
    <row r="364" spans="1:8" ht="13.5" thickBot="1" x14ac:dyDescent="0.25">
      <c r="A364" s="38"/>
      <c r="B364" s="40"/>
      <c r="C364" s="39"/>
      <c r="D364" s="40"/>
      <c r="E364" s="39"/>
      <c r="F364" s="235"/>
      <c r="G364" s="41"/>
      <c r="H364" s="79"/>
    </row>
    <row r="365" spans="1:8" ht="13.5" thickBot="1" x14ac:dyDescent="0.25">
      <c r="A365" s="423" t="s">
        <v>15</v>
      </c>
      <c r="B365" s="424"/>
      <c r="C365" s="424"/>
      <c r="D365" s="424"/>
      <c r="E365" s="424"/>
      <c r="F365" s="424"/>
      <c r="G365" s="424"/>
      <c r="H365" s="425"/>
    </row>
    <row r="366" spans="1:8" x14ac:dyDescent="0.2">
      <c r="A366" s="426" t="s">
        <v>5</v>
      </c>
      <c r="B366" s="441"/>
      <c r="C366" s="427"/>
      <c r="D366" s="105" t="s">
        <v>7</v>
      </c>
      <c r="E366" s="21" t="s">
        <v>0</v>
      </c>
      <c r="F366" s="21" t="s">
        <v>60</v>
      </c>
      <c r="G366" s="23" t="s">
        <v>59</v>
      </c>
      <c r="H366" s="24"/>
    </row>
    <row r="367" spans="1:8" ht="14.25" x14ac:dyDescent="0.2">
      <c r="A367" s="436" t="s">
        <v>123</v>
      </c>
      <c r="B367" s="434"/>
      <c r="C367" s="435"/>
      <c r="D367" s="230" t="s">
        <v>149</v>
      </c>
      <c r="E367" s="196"/>
      <c r="F367" s="44"/>
      <c r="G367" s="45"/>
      <c r="H367" s="29"/>
    </row>
    <row r="368" spans="1:8" x14ac:dyDescent="0.2">
      <c r="A368" s="437"/>
      <c r="B368" s="434"/>
      <c r="C368" s="435"/>
      <c r="D368" s="200"/>
      <c r="E368" s="196"/>
      <c r="F368" s="197"/>
      <c r="G368" s="45"/>
      <c r="H368" s="29"/>
    </row>
    <row r="369" spans="1:8" x14ac:dyDescent="0.2">
      <c r="A369" s="437"/>
      <c r="B369" s="434"/>
      <c r="C369" s="435"/>
      <c r="D369" s="34"/>
      <c r="E369" s="196"/>
      <c r="F369" s="197"/>
      <c r="G369" s="45"/>
      <c r="H369" s="29"/>
    </row>
    <row r="370" spans="1:8" x14ac:dyDescent="0.2">
      <c r="A370" s="437"/>
      <c r="B370" s="434"/>
      <c r="C370" s="435"/>
      <c r="D370" s="34"/>
      <c r="E370" s="196"/>
      <c r="F370" s="197"/>
      <c r="G370" s="45"/>
      <c r="H370" s="29"/>
    </row>
    <row r="371" spans="1:8" ht="13.5" thickBot="1" x14ac:dyDescent="0.25">
      <c r="A371" s="438"/>
      <c r="B371" s="439"/>
      <c r="C371" s="440"/>
      <c r="D371" s="35"/>
      <c r="E371" s="196"/>
      <c r="F371" s="197"/>
      <c r="G371" s="45"/>
      <c r="H371" s="50"/>
    </row>
    <row r="372" spans="1:8" ht="13.5" thickBot="1" x14ac:dyDescent="0.25">
      <c r="A372" s="76"/>
      <c r="B372" s="78"/>
      <c r="C372" s="77"/>
      <c r="D372" s="78"/>
      <c r="E372" s="77"/>
      <c r="F372" s="234"/>
      <c r="G372" s="104" t="s">
        <v>62</v>
      </c>
      <c r="H372" s="51">
        <f>SUM(G367:G371)</f>
        <v>0</v>
      </c>
    </row>
    <row r="373" spans="1:8" ht="13.5" thickBot="1" x14ac:dyDescent="0.25">
      <c r="A373" s="38"/>
      <c r="B373" s="40"/>
      <c r="C373" s="39"/>
      <c r="D373" s="40"/>
      <c r="E373" s="39"/>
      <c r="F373" s="235"/>
      <c r="G373" s="41"/>
      <c r="H373" s="80"/>
    </row>
    <row r="374" spans="1:8" ht="13.5" customHeight="1" thickBot="1" x14ac:dyDescent="0.25">
      <c r="A374" s="423" t="s">
        <v>8</v>
      </c>
      <c r="B374" s="424"/>
      <c r="C374" s="424"/>
      <c r="D374" s="424"/>
      <c r="E374" s="424"/>
      <c r="F374" s="424"/>
      <c r="G374" s="424"/>
      <c r="H374" s="425"/>
    </row>
    <row r="375" spans="1:8" x14ac:dyDescent="0.2">
      <c r="A375" s="81" t="s">
        <v>16</v>
      </c>
      <c r="B375" s="52" t="s">
        <v>7</v>
      </c>
      <c r="C375" s="53" t="s">
        <v>64</v>
      </c>
      <c r="D375" s="54" t="s">
        <v>65</v>
      </c>
      <c r="E375" s="53" t="s">
        <v>63</v>
      </c>
      <c r="F375" s="53" t="s">
        <v>4</v>
      </c>
      <c r="G375" s="23" t="s">
        <v>59</v>
      </c>
      <c r="H375" s="24"/>
    </row>
    <row r="376" spans="1:8" x14ac:dyDescent="0.2">
      <c r="A376" s="219" t="s">
        <v>119</v>
      </c>
      <c r="B376" s="202" t="s">
        <v>112</v>
      </c>
      <c r="C376" s="32"/>
      <c r="D376" s="203"/>
      <c r="E376" s="32"/>
      <c r="F376" s="204"/>
      <c r="G376" s="56"/>
      <c r="H376" s="29"/>
    </row>
    <row r="377" spans="1:8" x14ac:dyDescent="0.2">
      <c r="A377" s="55"/>
      <c r="B377" s="46"/>
      <c r="C377" s="30"/>
      <c r="D377" s="46"/>
      <c r="E377" s="57"/>
      <c r="F377" s="32"/>
      <c r="G377" s="46"/>
      <c r="H377" s="29"/>
    </row>
    <row r="378" spans="1:8" ht="13.5" thickBot="1" x14ac:dyDescent="0.25">
      <c r="A378" s="58"/>
      <c r="B378" s="59"/>
      <c r="C378" s="60"/>
      <c r="D378" s="36"/>
      <c r="E378" s="61"/>
      <c r="F378" s="238"/>
      <c r="G378" s="59"/>
      <c r="H378" s="29"/>
    </row>
    <row r="379" spans="1:8" ht="13.5" thickBot="1" x14ac:dyDescent="0.25">
      <c r="A379" s="76"/>
      <c r="B379" s="78"/>
      <c r="C379" s="77"/>
      <c r="D379" s="78"/>
      <c r="E379" s="77"/>
      <c r="F379" s="234"/>
      <c r="G379" s="104" t="s">
        <v>62</v>
      </c>
      <c r="H379" s="51">
        <f>SUM(G376:G378)</f>
        <v>0</v>
      </c>
    </row>
    <row r="380" spans="1:8" ht="13.5" thickBot="1" x14ac:dyDescent="0.25">
      <c r="A380" s="38"/>
      <c r="B380" s="40"/>
      <c r="C380" s="39"/>
      <c r="D380" s="40"/>
      <c r="E380" s="39"/>
      <c r="F380" s="235"/>
      <c r="G380" s="41"/>
      <c r="H380" s="80"/>
    </row>
    <row r="381" spans="1:8" ht="13.5" thickBot="1" x14ac:dyDescent="0.25">
      <c r="A381" s="423" t="s">
        <v>17</v>
      </c>
      <c r="B381" s="424"/>
      <c r="C381" s="424"/>
      <c r="D381" s="424"/>
      <c r="E381" s="424"/>
      <c r="F381" s="424"/>
      <c r="G381" s="424"/>
      <c r="H381" s="425"/>
    </row>
    <row r="382" spans="1:8" x14ac:dyDescent="0.2">
      <c r="A382" s="426" t="s">
        <v>9</v>
      </c>
      <c r="B382" s="427"/>
      <c r="C382" s="62" t="s">
        <v>10</v>
      </c>
      <c r="D382" s="105" t="s">
        <v>61</v>
      </c>
      <c r="E382" s="22" t="s">
        <v>11</v>
      </c>
      <c r="F382" s="63" t="s">
        <v>12</v>
      </c>
      <c r="G382" s="23" t="s">
        <v>59</v>
      </c>
      <c r="H382" s="24"/>
    </row>
    <row r="383" spans="1:8" x14ac:dyDescent="0.2">
      <c r="A383" s="428" t="s">
        <v>36</v>
      </c>
      <c r="B383" s="429"/>
      <c r="C383" s="67"/>
      <c r="D383" s="64"/>
      <c r="E383" s="65"/>
      <c r="F383" s="27"/>
      <c r="G383" s="66"/>
      <c r="H383" s="29"/>
    </row>
    <row r="384" spans="1:8" x14ac:dyDescent="0.2">
      <c r="A384" s="428"/>
      <c r="B384" s="429"/>
      <c r="C384" s="67"/>
      <c r="D384" s="64"/>
      <c r="E384" s="65"/>
      <c r="F384" s="27"/>
      <c r="G384" s="66"/>
      <c r="H384" s="29"/>
    </row>
    <row r="385" spans="1:8" ht="13.5" thickBot="1" x14ac:dyDescent="0.25">
      <c r="A385" s="58"/>
      <c r="B385" s="82"/>
      <c r="C385" s="36"/>
      <c r="D385" s="68"/>
      <c r="E385" s="69"/>
      <c r="F385" s="239"/>
      <c r="G385" s="70"/>
      <c r="H385" s="50"/>
    </row>
    <row r="386" spans="1:8" ht="13.5" thickBot="1" x14ac:dyDescent="0.25">
      <c r="A386" s="76"/>
      <c r="B386" s="78"/>
      <c r="C386" s="77"/>
      <c r="D386" s="78"/>
      <c r="E386" s="77"/>
      <c r="F386" s="234"/>
      <c r="G386" s="104" t="s">
        <v>62</v>
      </c>
      <c r="H386" s="42">
        <f>ROUND(SUM(G383:G385),0)</f>
        <v>0</v>
      </c>
    </row>
    <row r="387" spans="1:8" ht="13.5" thickBot="1" x14ac:dyDescent="0.25">
      <c r="A387" s="38"/>
      <c r="B387" s="40"/>
      <c r="C387" s="39"/>
      <c r="D387" s="40"/>
      <c r="E387" s="39"/>
      <c r="F387" s="235"/>
      <c r="G387" s="71"/>
      <c r="H387" s="43"/>
    </row>
    <row r="388" spans="1:8" ht="13.5" thickBot="1" x14ac:dyDescent="0.25">
      <c r="A388" s="430" t="s">
        <v>3</v>
      </c>
      <c r="B388" s="431"/>
      <c r="C388" s="431"/>
      <c r="D388" s="431"/>
      <c r="E388" s="431"/>
      <c r="F388" s="431"/>
      <c r="G388" s="432"/>
      <c r="H388" s="42">
        <f>ROUND((H363+H372+H379+H386),0)</f>
        <v>0</v>
      </c>
    </row>
    <row r="389" spans="1:8" ht="13.5" thickBot="1" x14ac:dyDescent="0.25">
      <c r="A389" s="72"/>
      <c r="B389" s="74"/>
      <c r="C389" s="73"/>
      <c r="D389" s="74"/>
      <c r="E389" s="73"/>
      <c r="F389" s="240"/>
      <c r="G389" s="73"/>
      <c r="H389" s="75"/>
    </row>
    <row r="390" spans="1:8" ht="13.5" thickBot="1" x14ac:dyDescent="0.25"/>
    <row r="391" spans="1:8" ht="51.75" customHeight="1" x14ac:dyDescent="0.2">
      <c r="A391" s="106" t="s">
        <v>46</v>
      </c>
      <c r="B391" s="455" t="s">
        <v>68</v>
      </c>
      <c r="C391" s="456"/>
      <c r="D391" s="456"/>
      <c r="E391" s="456"/>
      <c r="F391" s="456"/>
      <c r="G391" s="456"/>
      <c r="H391" s="457"/>
    </row>
    <row r="392" spans="1:8" ht="14.25" customHeight="1" x14ac:dyDescent="0.2">
      <c r="A392" s="83" t="s">
        <v>67</v>
      </c>
      <c r="B392" s="458" t="s">
        <v>22</v>
      </c>
      <c r="C392" s="459"/>
      <c r="D392" s="459"/>
      <c r="E392" s="459"/>
      <c r="F392" s="459"/>
      <c r="G392" s="460"/>
      <c r="H392" s="84" t="s">
        <v>66</v>
      </c>
    </row>
    <row r="393" spans="1:8" ht="13.5" customHeight="1" thickBot="1" x14ac:dyDescent="0.25">
      <c r="A393" s="85" t="str">
        <f>+PPTO!A22</f>
        <v>2.6</v>
      </c>
      <c r="B393" s="461" t="str">
        <f>+PPTO!B22</f>
        <v>Relleno compactado con material de préstamo</v>
      </c>
      <c r="C393" s="462"/>
      <c r="D393" s="462"/>
      <c r="E393" s="462"/>
      <c r="F393" s="462"/>
      <c r="G393" s="463"/>
      <c r="H393" s="194" t="str">
        <f>+PPTO!C22</f>
        <v>m3</v>
      </c>
    </row>
    <row r="394" spans="1:8" ht="13.5" thickBot="1" x14ac:dyDescent="0.25">
      <c r="A394" s="198"/>
      <c r="B394" s="6"/>
      <c r="C394" s="5"/>
      <c r="D394" s="2"/>
      <c r="E394" s="3"/>
      <c r="F394" s="232"/>
      <c r="G394" s="3"/>
      <c r="H394" s="199"/>
    </row>
    <row r="395" spans="1:8" ht="13.5" customHeight="1" thickBot="1" x14ac:dyDescent="0.25">
      <c r="A395" s="423" t="s">
        <v>14</v>
      </c>
      <c r="B395" s="424"/>
      <c r="C395" s="424"/>
      <c r="D395" s="424"/>
      <c r="E395" s="424"/>
      <c r="F395" s="424"/>
      <c r="G395" s="424"/>
      <c r="H395" s="425"/>
    </row>
    <row r="396" spans="1:8" x14ac:dyDescent="0.2">
      <c r="A396" s="426" t="s">
        <v>5</v>
      </c>
      <c r="B396" s="441"/>
      <c r="C396" s="427"/>
      <c r="D396" s="105" t="s">
        <v>6</v>
      </c>
      <c r="E396" s="22" t="s">
        <v>13</v>
      </c>
      <c r="F396" s="105" t="s">
        <v>12</v>
      </c>
      <c r="G396" s="23" t="s">
        <v>59</v>
      </c>
      <c r="H396" s="24"/>
    </row>
    <row r="397" spans="1:8" x14ac:dyDescent="0.2">
      <c r="A397" s="428" t="s">
        <v>20</v>
      </c>
      <c r="B397" s="442"/>
      <c r="C397" s="429"/>
      <c r="D397" s="25"/>
      <c r="E397" s="26"/>
      <c r="F397" s="27"/>
      <c r="G397" s="28"/>
      <c r="H397" s="306"/>
    </row>
    <row r="398" spans="1:8" ht="12.75" customHeight="1" x14ac:dyDescent="0.2">
      <c r="A398" s="496" t="s">
        <v>115</v>
      </c>
      <c r="B398" s="497"/>
      <c r="C398" s="498"/>
      <c r="D398" s="307"/>
      <c r="E398" s="308"/>
      <c r="F398" s="309"/>
      <c r="G398" s="310"/>
      <c r="H398" s="306"/>
    </row>
    <row r="399" spans="1:8" x14ac:dyDescent="0.2">
      <c r="A399" s="505" t="s">
        <v>124</v>
      </c>
      <c r="B399" s="506"/>
      <c r="C399" s="507"/>
      <c r="D399" s="307" t="s">
        <v>125</v>
      </c>
      <c r="E399" s="308"/>
      <c r="F399" s="309"/>
      <c r="G399" s="310"/>
      <c r="H399" s="306"/>
    </row>
    <row r="400" spans="1:8" x14ac:dyDescent="0.2">
      <c r="A400" s="508"/>
      <c r="B400" s="509"/>
      <c r="C400" s="510"/>
      <c r="D400" s="311"/>
      <c r="E400" s="308"/>
      <c r="F400" s="309"/>
      <c r="G400" s="310"/>
      <c r="H400" s="306"/>
    </row>
    <row r="401" spans="1:8" ht="13.5" thickBot="1" x14ac:dyDescent="0.25">
      <c r="A401" s="420"/>
      <c r="B401" s="421"/>
      <c r="C401" s="422"/>
      <c r="D401" s="312"/>
      <c r="E401" s="313"/>
      <c r="F401" s="314"/>
      <c r="G401" s="315"/>
      <c r="H401" s="306"/>
    </row>
    <row r="402" spans="1:8" ht="13.5" thickBot="1" x14ac:dyDescent="0.25">
      <c r="A402" s="316"/>
      <c r="B402" s="317"/>
      <c r="C402" s="318"/>
      <c r="D402" s="317"/>
      <c r="E402" s="318"/>
      <c r="F402" s="319"/>
      <c r="G402" s="104" t="s">
        <v>62</v>
      </c>
      <c r="H402" s="42">
        <f>ROUND(SUM(G397:G401),0)</f>
        <v>0</v>
      </c>
    </row>
    <row r="403" spans="1:8" ht="13.5" thickBot="1" x14ac:dyDescent="0.25">
      <c r="A403" s="320"/>
      <c r="B403" s="321"/>
      <c r="C403" s="322"/>
      <c r="D403" s="321"/>
      <c r="E403" s="322"/>
      <c r="F403" s="323"/>
      <c r="G403" s="41"/>
      <c r="H403" s="79"/>
    </row>
    <row r="404" spans="1:8" ht="13.5" thickBot="1" x14ac:dyDescent="0.25">
      <c r="A404" s="423" t="s">
        <v>15</v>
      </c>
      <c r="B404" s="424"/>
      <c r="C404" s="424"/>
      <c r="D404" s="424"/>
      <c r="E404" s="424"/>
      <c r="F404" s="424"/>
      <c r="G404" s="424"/>
      <c r="H404" s="425"/>
    </row>
    <row r="405" spans="1:8" x14ac:dyDescent="0.2">
      <c r="A405" s="426" t="s">
        <v>5</v>
      </c>
      <c r="B405" s="441"/>
      <c r="C405" s="427"/>
      <c r="D405" s="105" t="s">
        <v>7</v>
      </c>
      <c r="E405" s="21" t="s">
        <v>0</v>
      </c>
      <c r="F405" s="21" t="s">
        <v>60</v>
      </c>
      <c r="G405" s="23" t="s">
        <v>59</v>
      </c>
      <c r="H405" s="305"/>
    </row>
    <row r="406" spans="1:8" ht="14.25" x14ac:dyDescent="0.2">
      <c r="A406" s="496" t="s">
        <v>189</v>
      </c>
      <c r="B406" s="497"/>
      <c r="C406" s="498"/>
      <c r="D406" s="324" t="s">
        <v>149</v>
      </c>
      <c r="E406" s="346"/>
      <c r="F406" s="325"/>
      <c r="G406" s="347"/>
      <c r="H406" s="306"/>
    </row>
    <row r="407" spans="1:8" x14ac:dyDescent="0.2">
      <c r="A407" s="496" t="s">
        <v>126</v>
      </c>
      <c r="B407" s="497"/>
      <c r="C407" s="498"/>
      <c r="D407" s="307" t="s">
        <v>127</v>
      </c>
      <c r="E407" s="346"/>
      <c r="F407" s="325"/>
      <c r="G407" s="347"/>
      <c r="H407" s="306"/>
    </row>
    <row r="408" spans="1:8" x14ac:dyDescent="0.2">
      <c r="A408" s="496"/>
      <c r="B408" s="497"/>
      <c r="C408" s="498"/>
      <c r="D408" s="311"/>
      <c r="E408" s="346"/>
      <c r="F408" s="348"/>
      <c r="G408" s="327"/>
      <c r="H408" s="306"/>
    </row>
    <row r="409" spans="1:8" x14ac:dyDescent="0.2">
      <c r="A409" s="496"/>
      <c r="B409" s="497"/>
      <c r="C409" s="498"/>
      <c r="D409" s="311"/>
      <c r="E409" s="346"/>
      <c r="F409" s="348"/>
      <c r="G409" s="327"/>
      <c r="H409" s="306"/>
    </row>
    <row r="410" spans="1:8" ht="13.5" thickBot="1" x14ac:dyDescent="0.25">
      <c r="A410" s="499"/>
      <c r="B410" s="500"/>
      <c r="C410" s="501"/>
      <c r="D410" s="312"/>
      <c r="E410" s="346"/>
      <c r="F410" s="348"/>
      <c r="G410" s="327"/>
      <c r="H410" s="334"/>
    </row>
    <row r="411" spans="1:8" ht="13.5" thickBot="1" x14ac:dyDescent="0.25">
      <c r="A411" s="316"/>
      <c r="B411" s="317"/>
      <c r="C411" s="318"/>
      <c r="D411" s="317"/>
      <c r="E411" s="318"/>
      <c r="F411" s="319"/>
      <c r="G411" s="104" t="s">
        <v>62</v>
      </c>
      <c r="H411" s="51">
        <f>ROUND(SUM(G406:G410),0)</f>
        <v>0</v>
      </c>
    </row>
    <row r="412" spans="1:8" ht="13.5" thickBot="1" x14ac:dyDescent="0.25">
      <c r="A412" s="320"/>
      <c r="B412" s="321"/>
      <c r="C412" s="322"/>
      <c r="D412" s="321"/>
      <c r="E412" s="322"/>
      <c r="F412" s="323"/>
      <c r="G412" s="41"/>
      <c r="H412" s="80"/>
    </row>
    <row r="413" spans="1:8" ht="13.5" customHeight="1" thickBot="1" x14ac:dyDescent="0.25">
      <c r="A413" s="423" t="s">
        <v>8</v>
      </c>
      <c r="B413" s="424"/>
      <c r="C413" s="424"/>
      <c r="D413" s="424"/>
      <c r="E413" s="424"/>
      <c r="F413" s="424"/>
      <c r="G413" s="424"/>
      <c r="H413" s="425"/>
    </row>
    <row r="414" spans="1:8" x14ac:dyDescent="0.2">
      <c r="A414" s="81" t="s">
        <v>16</v>
      </c>
      <c r="B414" s="52" t="s">
        <v>7</v>
      </c>
      <c r="C414" s="53" t="s">
        <v>64</v>
      </c>
      <c r="D414" s="54" t="s">
        <v>65</v>
      </c>
      <c r="E414" s="53" t="s">
        <v>63</v>
      </c>
      <c r="F414" s="53" t="s">
        <v>4</v>
      </c>
      <c r="G414" s="23" t="s">
        <v>59</v>
      </c>
      <c r="H414" s="305"/>
    </row>
    <row r="415" spans="1:8" x14ac:dyDescent="0.2">
      <c r="A415" s="335"/>
      <c r="B415" s="336"/>
      <c r="C415" s="309"/>
      <c r="D415" s="349"/>
      <c r="E415" s="309"/>
      <c r="F415" s="345"/>
      <c r="G415" s="336"/>
      <c r="H415" s="306"/>
    </row>
    <row r="416" spans="1:8" x14ac:dyDescent="0.2">
      <c r="A416" s="335"/>
      <c r="B416" s="328"/>
      <c r="C416" s="307"/>
      <c r="D416" s="328"/>
      <c r="E416" s="337"/>
      <c r="F416" s="309"/>
      <c r="G416" s="328"/>
      <c r="H416" s="306"/>
    </row>
    <row r="417" spans="1:8" ht="13.5" thickBot="1" x14ac:dyDescent="0.25">
      <c r="A417" s="338"/>
      <c r="B417" s="339"/>
      <c r="C417" s="340"/>
      <c r="D417" s="313"/>
      <c r="E417" s="341"/>
      <c r="F417" s="342"/>
      <c r="G417" s="339"/>
      <c r="H417" s="306"/>
    </row>
    <row r="418" spans="1:8" ht="13.5" thickBot="1" x14ac:dyDescent="0.25">
      <c r="A418" s="316"/>
      <c r="B418" s="317"/>
      <c r="C418" s="318"/>
      <c r="D418" s="317"/>
      <c r="E418" s="318"/>
      <c r="F418" s="319"/>
      <c r="G418" s="104" t="s">
        <v>62</v>
      </c>
      <c r="H418" s="51">
        <f>SUM(G415:G417)</f>
        <v>0</v>
      </c>
    </row>
    <row r="419" spans="1:8" ht="13.5" thickBot="1" x14ac:dyDescent="0.25">
      <c r="A419" s="320"/>
      <c r="B419" s="321"/>
      <c r="C419" s="322"/>
      <c r="D419" s="321"/>
      <c r="E419" s="322"/>
      <c r="F419" s="323"/>
      <c r="G419" s="41"/>
      <c r="H419" s="80"/>
    </row>
    <row r="420" spans="1:8" ht="13.5" thickBot="1" x14ac:dyDescent="0.25">
      <c r="A420" s="423" t="s">
        <v>17</v>
      </c>
      <c r="B420" s="424"/>
      <c r="C420" s="424"/>
      <c r="D420" s="424"/>
      <c r="E420" s="424"/>
      <c r="F420" s="424"/>
      <c r="G420" s="424"/>
      <c r="H420" s="425"/>
    </row>
    <row r="421" spans="1:8" x14ac:dyDescent="0.2">
      <c r="A421" s="426" t="s">
        <v>9</v>
      </c>
      <c r="B421" s="427"/>
      <c r="C421" s="62" t="s">
        <v>10</v>
      </c>
      <c r="D421" s="105" t="s">
        <v>61</v>
      </c>
      <c r="E421" s="22" t="s">
        <v>11</v>
      </c>
      <c r="F421" s="63" t="s">
        <v>12</v>
      </c>
      <c r="G421" s="23" t="s">
        <v>59</v>
      </c>
      <c r="H421" s="305"/>
    </row>
    <row r="422" spans="1:8" x14ac:dyDescent="0.2">
      <c r="A422" s="428" t="s">
        <v>36</v>
      </c>
      <c r="B422" s="429"/>
      <c r="C422" s="67"/>
      <c r="D422" s="64"/>
      <c r="E422" s="65"/>
      <c r="F422" s="27"/>
      <c r="G422" s="66"/>
      <c r="H422" s="306"/>
    </row>
    <row r="423" spans="1:8" x14ac:dyDescent="0.2">
      <c r="A423" s="428"/>
      <c r="B423" s="429"/>
      <c r="C423" s="67"/>
      <c r="D423" s="64"/>
      <c r="E423" s="65"/>
      <c r="F423" s="27"/>
      <c r="G423" s="66"/>
      <c r="H423" s="306"/>
    </row>
    <row r="424" spans="1:8" ht="13.5" thickBot="1" x14ac:dyDescent="0.25">
      <c r="A424" s="338"/>
      <c r="B424" s="350"/>
      <c r="C424" s="313"/>
      <c r="D424" s="351"/>
      <c r="E424" s="352"/>
      <c r="F424" s="353"/>
      <c r="G424" s="354"/>
      <c r="H424" s="334"/>
    </row>
    <row r="425" spans="1:8" ht="13.5" thickBot="1" x14ac:dyDescent="0.25">
      <c r="A425" s="316"/>
      <c r="B425" s="317"/>
      <c r="C425" s="318"/>
      <c r="D425" s="317"/>
      <c r="E425" s="318"/>
      <c r="F425" s="319"/>
      <c r="G425" s="104" t="s">
        <v>62</v>
      </c>
      <c r="H425" s="42">
        <f>ROUND(SUM(G422:G424),0)</f>
        <v>0</v>
      </c>
    </row>
    <row r="426" spans="1:8" ht="13.5" thickBot="1" x14ac:dyDescent="0.25">
      <c r="A426" s="320"/>
      <c r="B426" s="321"/>
      <c r="C426" s="322"/>
      <c r="D426" s="321"/>
      <c r="E426" s="322"/>
      <c r="F426" s="323"/>
      <c r="G426" s="343"/>
      <c r="H426" s="344"/>
    </row>
    <row r="427" spans="1:8" ht="13.5" thickBot="1" x14ac:dyDescent="0.25">
      <c r="A427" s="430" t="s">
        <v>3</v>
      </c>
      <c r="B427" s="431"/>
      <c r="C427" s="431"/>
      <c r="D427" s="431"/>
      <c r="E427" s="431"/>
      <c r="F427" s="431"/>
      <c r="G427" s="432"/>
      <c r="H427" s="42">
        <f>ROUND((H402+H411+H418+H425),0)</f>
        <v>0</v>
      </c>
    </row>
    <row r="428" spans="1:8" ht="13.5" thickBot="1" x14ac:dyDescent="0.25">
      <c r="A428" s="72"/>
      <c r="B428" s="74"/>
      <c r="C428" s="73"/>
      <c r="D428" s="74"/>
      <c r="E428" s="73"/>
      <c r="F428" s="240"/>
      <c r="G428" s="73"/>
      <c r="H428" s="75"/>
    </row>
    <row r="429" spans="1:8" ht="13.5" thickBot="1" x14ac:dyDescent="0.25"/>
    <row r="430" spans="1:8" ht="51.75" customHeight="1" x14ac:dyDescent="0.2">
      <c r="A430" s="106" t="s">
        <v>46</v>
      </c>
      <c r="B430" s="455" t="s">
        <v>68</v>
      </c>
      <c r="C430" s="456"/>
      <c r="D430" s="456"/>
      <c r="E430" s="456"/>
      <c r="F430" s="456"/>
      <c r="G430" s="456"/>
      <c r="H430" s="457"/>
    </row>
    <row r="431" spans="1:8" ht="14.25" customHeight="1" x14ac:dyDescent="0.2">
      <c r="A431" s="83" t="s">
        <v>67</v>
      </c>
      <c r="B431" s="458" t="s">
        <v>22</v>
      </c>
      <c r="C431" s="459"/>
      <c r="D431" s="459"/>
      <c r="E431" s="459"/>
      <c r="F431" s="459"/>
      <c r="G431" s="460"/>
      <c r="H431" s="84" t="s">
        <v>66</v>
      </c>
    </row>
    <row r="432" spans="1:8" ht="13.5" customHeight="1" thickBot="1" x14ac:dyDescent="0.25">
      <c r="A432" s="85" t="str">
        <f>+PPTO!A23</f>
        <v>2.7</v>
      </c>
      <c r="B432" s="461" t="str">
        <f>+PPTO!B23</f>
        <v>Relleno compactado con material común</v>
      </c>
      <c r="C432" s="462"/>
      <c r="D432" s="462"/>
      <c r="E432" s="462"/>
      <c r="F432" s="462"/>
      <c r="G432" s="463"/>
      <c r="H432" s="194" t="str">
        <f>+PPTO!C23</f>
        <v>m3</v>
      </c>
    </row>
    <row r="433" spans="1:8" ht="13.5" thickBot="1" x14ac:dyDescent="0.25">
      <c r="A433" s="198"/>
      <c r="B433" s="6"/>
      <c r="C433" s="5"/>
      <c r="D433" s="2"/>
      <c r="E433" s="3"/>
      <c r="F433" s="232"/>
      <c r="G433" s="3"/>
      <c r="H433" s="199"/>
    </row>
    <row r="434" spans="1:8" ht="13.5" customHeight="1" thickBot="1" x14ac:dyDescent="0.25">
      <c r="A434" s="423" t="s">
        <v>14</v>
      </c>
      <c r="B434" s="424"/>
      <c r="C434" s="424"/>
      <c r="D434" s="424"/>
      <c r="E434" s="424"/>
      <c r="F434" s="424"/>
      <c r="G434" s="424"/>
      <c r="H434" s="425"/>
    </row>
    <row r="435" spans="1:8" x14ac:dyDescent="0.2">
      <c r="A435" s="426" t="s">
        <v>5</v>
      </c>
      <c r="B435" s="441"/>
      <c r="C435" s="427"/>
      <c r="D435" s="105" t="s">
        <v>6</v>
      </c>
      <c r="E435" s="22" t="s">
        <v>13</v>
      </c>
      <c r="F435" s="105" t="s">
        <v>12</v>
      </c>
      <c r="G435" s="23" t="s">
        <v>59</v>
      </c>
      <c r="H435" s="24"/>
    </row>
    <row r="436" spans="1:8" x14ac:dyDescent="0.2">
      <c r="A436" s="428" t="s">
        <v>20</v>
      </c>
      <c r="B436" s="442"/>
      <c r="C436" s="429"/>
      <c r="D436" s="25"/>
      <c r="E436" s="26"/>
      <c r="F436" s="27"/>
      <c r="G436" s="28"/>
      <c r="H436" s="29"/>
    </row>
    <row r="437" spans="1:8" ht="12.75" customHeight="1" x14ac:dyDescent="0.2">
      <c r="A437" s="443" t="s">
        <v>124</v>
      </c>
      <c r="B437" s="444"/>
      <c r="C437" s="445"/>
      <c r="D437" s="220" t="s">
        <v>125</v>
      </c>
      <c r="E437" s="31"/>
      <c r="F437" s="32"/>
      <c r="G437" s="33"/>
      <c r="H437" s="29"/>
    </row>
    <row r="438" spans="1:8" x14ac:dyDescent="0.2">
      <c r="A438" s="443"/>
      <c r="B438" s="444"/>
      <c r="C438" s="445"/>
      <c r="D438" s="220"/>
      <c r="E438" s="31"/>
      <c r="F438" s="32"/>
      <c r="G438" s="33"/>
      <c r="H438" s="29"/>
    </row>
    <row r="439" spans="1:8" x14ac:dyDescent="0.2">
      <c r="A439" s="446"/>
      <c r="B439" s="447"/>
      <c r="C439" s="448"/>
      <c r="D439" s="34"/>
      <c r="E439" s="31"/>
      <c r="F439" s="32"/>
      <c r="G439" s="33"/>
      <c r="H439" s="29"/>
    </row>
    <row r="440" spans="1:8" ht="13.5" thickBot="1" x14ac:dyDescent="0.25">
      <c r="A440" s="449"/>
      <c r="B440" s="450"/>
      <c r="C440" s="451"/>
      <c r="D440" s="35"/>
      <c r="E440" s="36"/>
      <c r="F440" s="233"/>
      <c r="G440" s="37"/>
      <c r="H440" s="29"/>
    </row>
    <row r="441" spans="1:8" ht="13.5" thickBot="1" x14ac:dyDescent="0.25">
      <c r="A441" s="76"/>
      <c r="B441" s="78"/>
      <c r="C441" s="77"/>
      <c r="D441" s="78"/>
      <c r="E441" s="77"/>
      <c r="F441" s="234"/>
      <c r="G441" s="104" t="s">
        <v>62</v>
      </c>
      <c r="H441" s="42">
        <f>ROUND(SUM(G436:G440),0)</f>
        <v>0</v>
      </c>
    </row>
    <row r="442" spans="1:8" ht="13.5" thickBot="1" x14ac:dyDescent="0.25">
      <c r="A442" s="38"/>
      <c r="B442" s="40"/>
      <c r="C442" s="39"/>
      <c r="D442" s="40"/>
      <c r="E442" s="39"/>
      <c r="F442" s="235"/>
      <c r="G442" s="41"/>
      <c r="H442" s="79"/>
    </row>
    <row r="443" spans="1:8" ht="13.5" thickBot="1" x14ac:dyDescent="0.25">
      <c r="A443" s="423" t="s">
        <v>15</v>
      </c>
      <c r="B443" s="424"/>
      <c r="C443" s="424"/>
      <c r="D443" s="424"/>
      <c r="E443" s="424"/>
      <c r="F443" s="424"/>
      <c r="G443" s="424"/>
      <c r="H443" s="425"/>
    </row>
    <row r="444" spans="1:8" x14ac:dyDescent="0.2">
      <c r="A444" s="426" t="s">
        <v>5</v>
      </c>
      <c r="B444" s="441"/>
      <c r="C444" s="427"/>
      <c r="D444" s="105" t="s">
        <v>7</v>
      </c>
      <c r="E444" s="21" t="s">
        <v>0</v>
      </c>
      <c r="F444" s="21" t="s">
        <v>60</v>
      </c>
      <c r="G444" s="23" t="s">
        <v>59</v>
      </c>
      <c r="H444" s="24"/>
    </row>
    <row r="445" spans="1:8" x14ac:dyDescent="0.2">
      <c r="A445" s="436"/>
      <c r="B445" s="434"/>
      <c r="C445" s="435"/>
      <c r="D445" s="218"/>
      <c r="E445" s="196"/>
      <c r="F445" s="197"/>
      <c r="G445" s="45"/>
      <c r="H445" s="29"/>
    </row>
    <row r="446" spans="1:8" x14ac:dyDescent="0.2">
      <c r="A446" s="436"/>
      <c r="B446" s="434"/>
      <c r="C446" s="435"/>
      <c r="D446" s="220"/>
      <c r="E446" s="196"/>
      <c r="F446" s="197"/>
      <c r="G446" s="45"/>
      <c r="H446" s="29"/>
    </row>
    <row r="447" spans="1:8" x14ac:dyDescent="0.2">
      <c r="A447" s="437"/>
      <c r="B447" s="434"/>
      <c r="C447" s="435"/>
      <c r="D447" s="34"/>
      <c r="E447" s="196"/>
      <c r="F447" s="197"/>
      <c r="G447" s="45"/>
      <c r="H447" s="29"/>
    </row>
    <row r="448" spans="1:8" x14ac:dyDescent="0.2">
      <c r="A448" s="437"/>
      <c r="B448" s="434"/>
      <c r="C448" s="435"/>
      <c r="D448" s="34"/>
      <c r="E448" s="196"/>
      <c r="F448" s="197"/>
      <c r="G448" s="45"/>
      <c r="H448" s="29"/>
    </row>
    <row r="449" spans="1:8" ht="13.5" thickBot="1" x14ac:dyDescent="0.25">
      <c r="A449" s="438"/>
      <c r="B449" s="439"/>
      <c r="C449" s="440"/>
      <c r="D449" s="35"/>
      <c r="E449" s="196"/>
      <c r="F449" s="197"/>
      <c r="G449" s="45"/>
      <c r="H449" s="50"/>
    </row>
    <row r="450" spans="1:8" ht="13.5" thickBot="1" x14ac:dyDescent="0.25">
      <c r="A450" s="76"/>
      <c r="B450" s="78"/>
      <c r="C450" s="77"/>
      <c r="D450" s="78"/>
      <c r="E450" s="77"/>
      <c r="F450" s="234"/>
      <c r="G450" s="104" t="s">
        <v>62</v>
      </c>
      <c r="H450" s="51">
        <f>SUM(G445:G449)</f>
        <v>0</v>
      </c>
    </row>
    <row r="451" spans="1:8" ht="13.5" thickBot="1" x14ac:dyDescent="0.25">
      <c r="A451" s="38"/>
      <c r="B451" s="40"/>
      <c r="C451" s="39"/>
      <c r="D451" s="40"/>
      <c r="E451" s="39"/>
      <c r="F451" s="235"/>
      <c r="G451" s="41"/>
      <c r="H451" s="80"/>
    </row>
    <row r="452" spans="1:8" ht="13.5" customHeight="1" thickBot="1" x14ac:dyDescent="0.25">
      <c r="A452" s="423" t="s">
        <v>8</v>
      </c>
      <c r="B452" s="424"/>
      <c r="C452" s="424"/>
      <c r="D452" s="424"/>
      <c r="E452" s="424"/>
      <c r="F452" s="424"/>
      <c r="G452" s="424"/>
      <c r="H452" s="425"/>
    </row>
    <row r="453" spans="1:8" x14ac:dyDescent="0.2">
      <c r="A453" s="81" t="s">
        <v>16</v>
      </c>
      <c r="B453" s="52" t="s">
        <v>7</v>
      </c>
      <c r="C453" s="53" t="s">
        <v>64</v>
      </c>
      <c r="D453" s="54" t="s">
        <v>65</v>
      </c>
      <c r="E453" s="53" t="s">
        <v>63</v>
      </c>
      <c r="F453" s="53" t="s">
        <v>4</v>
      </c>
      <c r="G453" s="23" t="s">
        <v>59</v>
      </c>
      <c r="H453" s="24"/>
    </row>
    <row r="454" spans="1:8" x14ac:dyDescent="0.2">
      <c r="A454" s="219"/>
      <c r="B454" s="202"/>
      <c r="C454" s="32"/>
      <c r="D454" s="203"/>
      <c r="E454" s="32"/>
      <c r="F454" s="204"/>
      <c r="G454" s="56"/>
      <c r="H454" s="29"/>
    </row>
    <row r="455" spans="1:8" x14ac:dyDescent="0.2">
      <c r="A455" s="55"/>
      <c r="B455" s="46"/>
      <c r="C455" s="30"/>
      <c r="D455" s="46"/>
      <c r="E455" s="57"/>
      <c r="F455" s="32"/>
      <c r="G455" s="46"/>
      <c r="H455" s="29"/>
    </row>
    <row r="456" spans="1:8" ht="13.5" thickBot="1" x14ac:dyDescent="0.25">
      <c r="A456" s="58"/>
      <c r="B456" s="59"/>
      <c r="C456" s="60"/>
      <c r="D456" s="36"/>
      <c r="E456" s="61"/>
      <c r="F456" s="238"/>
      <c r="G456" s="59"/>
      <c r="H456" s="29"/>
    </row>
    <row r="457" spans="1:8" ht="13.5" thickBot="1" x14ac:dyDescent="0.25">
      <c r="A457" s="76"/>
      <c r="B457" s="78"/>
      <c r="C457" s="77"/>
      <c r="D457" s="78"/>
      <c r="E457" s="77"/>
      <c r="F457" s="234"/>
      <c r="G457" s="104" t="s">
        <v>62</v>
      </c>
      <c r="H457" s="51">
        <f>SUM(G454:G456)</f>
        <v>0</v>
      </c>
    </row>
    <row r="458" spans="1:8" ht="13.5" thickBot="1" x14ac:dyDescent="0.25">
      <c r="A458" s="38"/>
      <c r="B458" s="40"/>
      <c r="C458" s="39"/>
      <c r="D458" s="40"/>
      <c r="E458" s="39"/>
      <c r="F458" s="235"/>
      <c r="G458" s="41"/>
      <c r="H458" s="80"/>
    </row>
    <row r="459" spans="1:8" ht="13.5" thickBot="1" x14ac:dyDescent="0.25">
      <c r="A459" s="423" t="s">
        <v>17</v>
      </c>
      <c r="B459" s="424"/>
      <c r="C459" s="424"/>
      <c r="D459" s="424"/>
      <c r="E459" s="424"/>
      <c r="F459" s="424"/>
      <c r="G459" s="424"/>
      <c r="H459" s="425"/>
    </row>
    <row r="460" spans="1:8" x14ac:dyDescent="0.2">
      <c r="A460" s="426" t="s">
        <v>9</v>
      </c>
      <c r="B460" s="427"/>
      <c r="C460" s="62" t="s">
        <v>10</v>
      </c>
      <c r="D460" s="105" t="s">
        <v>61</v>
      </c>
      <c r="E460" s="22" t="s">
        <v>11</v>
      </c>
      <c r="F460" s="63" t="s">
        <v>12</v>
      </c>
      <c r="G460" s="23" t="s">
        <v>59</v>
      </c>
      <c r="H460" s="24"/>
    </row>
    <row r="461" spans="1:8" x14ac:dyDescent="0.2">
      <c r="A461" s="428" t="s">
        <v>36</v>
      </c>
      <c r="B461" s="429"/>
      <c r="C461" s="67"/>
      <c r="D461" s="64"/>
      <c r="E461" s="65"/>
      <c r="F461" s="27"/>
      <c r="G461" s="66"/>
      <c r="H461" s="29"/>
    </row>
    <row r="462" spans="1:8" x14ac:dyDescent="0.2">
      <c r="A462" s="428"/>
      <c r="B462" s="429"/>
      <c r="C462" s="67"/>
      <c r="D462" s="64"/>
      <c r="E462" s="65"/>
      <c r="F462" s="27"/>
      <c r="G462" s="66"/>
      <c r="H462" s="29"/>
    </row>
    <row r="463" spans="1:8" ht="13.5" thickBot="1" x14ac:dyDescent="0.25">
      <c r="A463" s="58"/>
      <c r="B463" s="82"/>
      <c r="C463" s="36"/>
      <c r="D463" s="68"/>
      <c r="E463" s="69"/>
      <c r="F463" s="239"/>
      <c r="G463" s="70"/>
      <c r="H463" s="50"/>
    </row>
    <row r="464" spans="1:8" ht="13.5" thickBot="1" x14ac:dyDescent="0.25">
      <c r="A464" s="76"/>
      <c r="B464" s="78"/>
      <c r="C464" s="77"/>
      <c r="D464" s="78"/>
      <c r="E464" s="77"/>
      <c r="F464" s="234"/>
      <c r="G464" s="104" t="s">
        <v>62</v>
      </c>
      <c r="H464" s="42">
        <f>ROUND(SUM(G461:G463),0)</f>
        <v>0</v>
      </c>
    </row>
    <row r="465" spans="1:8" ht="13.5" thickBot="1" x14ac:dyDescent="0.25">
      <c r="A465" s="38"/>
      <c r="B465" s="40"/>
      <c r="C465" s="39"/>
      <c r="D465" s="40"/>
      <c r="E465" s="39"/>
      <c r="F465" s="235"/>
      <c r="G465" s="71"/>
      <c r="H465" s="43"/>
    </row>
    <row r="466" spans="1:8" ht="13.5" thickBot="1" x14ac:dyDescent="0.25">
      <c r="A466" s="430" t="s">
        <v>3</v>
      </c>
      <c r="B466" s="431"/>
      <c r="C466" s="431"/>
      <c r="D466" s="431"/>
      <c r="E466" s="431"/>
      <c r="F466" s="431"/>
      <c r="G466" s="432"/>
      <c r="H466" s="42">
        <f>ROUND((H441+H450+H457+H464),0)</f>
        <v>0</v>
      </c>
    </row>
    <row r="467" spans="1:8" ht="13.5" thickBot="1" x14ac:dyDescent="0.25">
      <c r="A467" s="72"/>
      <c r="B467" s="74"/>
      <c r="C467" s="73"/>
      <c r="D467" s="74"/>
      <c r="E467" s="73"/>
      <c r="F467" s="240"/>
      <c r="G467" s="73"/>
      <c r="H467" s="75"/>
    </row>
    <row r="468" spans="1:8" ht="13.5" thickBot="1" x14ac:dyDescent="0.25"/>
    <row r="469" spans="1:8" ht="51.75" customHeight="1" x14ac:dyDescent="0.2">
      <c r="A469" s="106" t="s">
        <v>46</v>
      </c>
      <c r="B469" s="455" t="s">
        <v>68</v>
      </c>
      <c r="C469" s="456"/>
      <c r="D469" s="456"/>
      <c r="E469" s="456"/>
      <c r="F469" s="456"/>
      <c r="G469" s="456"/>
      <c r="H469" s="457"/>
    </row>
    <row r="470" spans="1:8" ht="14.25" customHeight="1" x14ac:dyDescent="0.2">
      <c r="A470" s="83" t="s">
        <v>67</v>
      </c>
      <c r="B470" s="458" t="s">
        <v>22</v>
      </c>
      <c r="C470" s="459"/>
      <c r="D470" s="459"/>
      <c r="E470" s="459"/>
      <c r="F470" s="459"/>
      <c r="G470" s="460"/>
      <c r="H470" s="84" t="s">
        <v>66</v>
      </c>
    </row>
    <row r="471" spans="1:8" ht="13.5" customHeight="1" thickBot="1" x14ac:dyDescent="0.25">
      <c r="A471" s="85" t="str">
        <f>+PPTO!A26</f>
        <v>3.1</v>
      </c>
      <c r="B471" s="461" t="str">
        <f>+PPTO!B26</f>
        <v>Suministro e instalación de tubería de alcantarillado PVC estructural D=315 mm (12")</v>
      </c>
      <c r="C471" s="462"/>
      <c r="D471" s="462"/>
      <c r="E471" s="462"/>
      <c r="F471" s="462"/>
      <c r="G471" s="463"/>
      <c r="H471" s="194" t="str">
        <f>+PPTO!C26</f>
        <v>m</v>
      </c>
    </row>
    <row r="472" spans="1:8" ht="13.5" thickBot="1" x14ac:dyDescent="0.25">
      <c r="A472" s="198"/>
      <c r="B472" s="6"/>
      <c r="C472" s="5"/>
      <c r="D472" s="2"/>
      <c r="E472" s="3"/>
      <c r="F472" s="232"/>
      <c r="G472" s="3"/>
      <c r="H472" s="199"/>
    </row>
    <row r="473" spans="1:8" ht="13.5" customHeight="1" thickBot="1" x14ac:dyDescent="0.25">
      <c r="A473" s="423" t="s">
        <v>14</v>
      </c>
      <c r="B473" s="424"/>
      <c r="C473" s="424"/>
      <c r="D473" s="424"/>
      <c r="E473" s="424"/>
      <c r="F473" s="424"/>
      <c r="G473" s="424"/>
      <c r="H473" s="425"/>
    </row>
    <row r="474" spans="1:8" x14ac:dyDescent="0.2">
      <c r="A474" s="426" t="s">
        <v>5</v>
      </c>
      <c r="B474" s="441"/>
      <c r="C474" s="427"/>
      <c r="D474" s="105" t="s">
        <v>6</v>
      </c>
      <c r="E474" s="22" t="s">
        <v>13</v>
      </c>
      <c r="F474" s="105" t="s">
        <v>12</v>
      </c>
      <c r="G474" s="23" t="s">
        <v>59</v>
      </c>
      <c r="H474" s="24"/>
    </row>
    <row r="475" spans="1:8" x14ac:dyDescent="0.2">
      <c r="A475" s="428" t="s">
        <v>20</v>
      </c>
      <c r="B475" s="442"/>
      <c r="C475" s="429"/>
      <c r="D475" s="25"/>
      <c r="E475" s="26"/>
      <c r="F475" s="27"/>
      <c r="G475" s="28"/>
      <c r="H475" s="29"/>
    </row>
    <row r="476" spans="1:8" ht="12.75" customHeight="1" x14ac:dyDescent="0.2">
      <c r="A476" s="443"/>
      <c r="B476" s="444"/>
      <c r="C476" s="445"/>
      <c r="D476" s="220"/>
      <c r="E476" s="31"/>
      <c r="F476" s="32"/>
      <c r="G476" s="33"/>
      <c r="H476" s="29"/>
    </row>
    <row r="477" spans="1:8" x14ac:dyDescent="0.2">
      <c r="A477" s="443"/>
      <c r="B477" s="444"/>
      <c r="C477" s="445"/>
      <c r="D477" s="220"/>
      <c r="E477" s="31"/>
      <c r="F477" s="32"/>
      <c r="G477" s="33"/>
      <c r="H477" s="29"/>
    </row>
    <row r="478" spans="1:8" x14ac:dyDescent="0.2">
      <c r="A478" s="446"/>
      <c r="B478" s="447"/>
      <c r="C478" s="448"/>
      <c r="D478" s="34"/>
      <c r="E478" s="31"/>
      <c r="F478" s="32"/>
      <c r="G478" s="33"/>
      <c r="H478" s="29"/>
    </row>
    <row r="479" spans="1:8" ht="13.5" thickBot="1" x14ac:dyDescent="0.25">
      <c r="A479" s="449"/>
      <c r="B479" s="450"/>
      <c r="C479" s="451"/>
      <c r="D479" s="35"/>
      <c r="E479" s="36"/>
      <c r="F479" s="233"/>
      <c r="G479" s="37"/>
      <c r="H479" s="29"/>
    </row>
    <row r="480" spans="1:8" ht="13.5" thickBot="1" x14ac:dyDescent="0.25">
      <c r="A480" s="76"/>
      <c r="B480" s="78"/>
      <c r="C480" s="77"/>
      <c r="D480" s="78"/>
      <c r="E480" s="77"/>
      <c r="F480" s="234"/>
      <c r="G480" s="104" t="s">
        <v>62</v>
      </c>
      <c r="H480" s="42">
        <f>ROUND(SUM(G475:G479),0)</f>
        <v>0</v>
      </c>
    </row>
    <row r="481" spans="1:8" ht="13.5" thickBot="1" x14ac:dyDescent="0.25">
      <c r="A481" s="38"/>
      <c r="B481" s="40"/>
      <c r="C481" s="39"/>
      <c r="D481" s="40"/>
      <c r="E481" s="39"/>
      <c r="F481" s="235"/>
      <c r="G481" s="41"/>
      <c r="H481" s="79"/>
    </row>
    <row r="482" spans="1:8" ht="13.5" thickBot="1" x14ac:dyDescent="0.25">
      <c r="A482" s="423" t="s">
        <v>15</v>
      </c>
      <c r="B482" s="424"/>
      <c r="C482" s="424"/>
      <c r="D482" s="424"/>
      <c r="E482" s="424"/>
      <c r="F482" s="424"/>
      <c r="G482" s="424"/>
      <c r="H482" s="425"/>
    </row>
    <row r="483" spans="1:8" x14ac:dyDescent="0.2">
      <c r="A483" s="426" t="s">
        <v>5</v>
      </c>
      <c r="B483" s="441"/>
      <c r="C483" s="427"/>
      <c r="D483" s="105" t="s">
        <v>7</v>
      </c>
      <c r="E483" s="21" t="s">
        <v>0</v>
      </c>
      <c r="F483" s="21" t="s">
        <v>60</v>
      </c>
      <c r="G483" s="23" t="s">
        <v>59</v>
      </c>
      <c r="H483" s="24"/>
    </row>
    <row r="484" spans="1:8" ht="12.75" customHeight="1" x14ac:dyDescent="0.2">
      <c r="A484" s="511" t="s">
        <v>130</v>
      </c>
      <c r="B484" s="512"/>
      <c r="C484" s="513"/>
      <c r="D484" s="222" t="s">
        <v>54</v>
      </c>
      <c r="E484" s="196"/>
      <c r="F484" s="44"/>
      <c r="G484" s="45"/>
      <c r="H484" s="29"/>
    </row>
    <row r="485" spans="1:8" x14ac:dyDescent="0.2">
      <c r="A485" s="511" t="s">
        <v>129</v>
      </c>
      <c r="B485" s="434"/>
      <c r="C485" s="435"/>
      <c r="D485" s="221" t="s">
        <v>49</v>
      </c>
      <c r="E485" s="196"/>
      <c r="F485" s="44"/>
      <c r="G485" s="45"/>
      <c r="H485" s="29"/>
    </row>
    <row r="486" spans="1:8" x14ac:dyDescent="0.2">
      <c r="A486" s="511"/>
      <c r="B486" s="434"/>
      <c r="C486" s="435"/>
      <c r="D486" s="221"/>
      <c r="E486" s="196"/>
      <c r="F486" s="197"/>
      <c r="G486" s="45"/>
      <c r="H486" s="29"/>
    </row>
    <row r="487" spans="1:8" x14ac:dyDescent="0.2">
      <c r="A487" s="437"/>
      <c r="B487" s="434"/>
      <c r="C487" s="435"/>
      <c r="D487" s="34"/>
      <c r="E487" s="196"/>
      <c r="F487" s="197"/>
      <c r="G487" s="45"/>
      <c r="H487" s="29"/>
    </row>
    <row r="488" spans="1:8" ht="13.5" thickBot="1" x14ac:dyDescent="0.25">
      <c r="A488" s="471" t="s">
        <v>131</v>
      </c>
      <c r="B488" s="450"/>
      <c r="C488" s="451"/>
      <c r="D488" s="35"/>
      <c r="E488" s="196"/>
      <c r="F488" s="197"/>
      <c r="G488" s="45">
        <f>SUM(G484:G487)*4%</f>
        <v>0</v>
      </c>
      <c r="H488" s="50"/>
    </row>
    <row r="489" spans="1:8" ht="13.5" thickBot="1" x14ac:dyDescent="0.25">
      <c r="A489" s="76"/>
      <c r="B489" s="78"/>
      <c r="C489" s="77"/>
      <c r="D489" s="78"/>
      <c r="E489" s="77"/>
      <c r="F489" s="234"/>
      <c r="G489" s="104" t="s">
        <v>62</v>
      </c>
      <c r="H489" s="51">
        <f>SUM(G484:G488)</f>
        <v>0</v>
      </c>
    </row>
    <row r="490" spans="1:8" ht="13.5" thickBot="1" x14ac:dyDescent="0.25">
      <c r="A490" s="38"/>
      <c r="B490" s="40"/>
      <c r="C490" s="39"/>
      <c r="D490" s="40"/>
      <c r="E490" s="39"/>
      <c r="F490" s="235"/>
      <c r="G490" s="41"/>
      <c r="H490" s="80"/>
    </row>
    <row r="491" spans="1:8" ht="13.5" customHeight="1" thickBot="1" x14ac:dyDescent="0.25">
      <c r="A491" s="423" t="s">
        <v>8</v>
      </c>
      <c r="B491" s="424"/>
      <c r="C491" s="424"/>
      <c r="D491" s="424"/>
      <c r="E491" s="424"/>
      <c r="F491" s="424"/>
      <c r="G491" s="424"/>
      <c r="H491" s="425"/>
    </row>
    <row r="492" spans="1:8" x14ac:dyDescent="0.2">
      <c r="A492" s="81" t="s">
        <v>16</v>
      </c>
      <c r="B492" s="52" t="s">
        <v>7</v>
      </c>
      <c r="C492" s="53" t="s">
        <v>64</v>
      </c>
      <c r="D492" s="54" t="s">
        <v>65</v>
      </c>
      <c r="E492" s="53" t="s">
        <v>63</v>
      </c>
      <c r="F492" s="53" t="s">
        <v>4</v>
      </c>
      <c r="G492" s="23" t="s">
        <v>59</v>
      </c>
      <c r="H492" s="24"/>
    </row>
    <row r="493" spans="1:8" x14ac:dyDescent="0.2">
      <c r="A493" s="219"/>
      <c r="B493" s="202"/>
      <c r="C493" s="32"/>
      <c r="D493" s="203"/>
      <c r="E493" s="32"/>
      <c r="F493" s="204"/>
      <c r="G493" s="56"/>
      <c r="H493" s="29"/>
    </row>
    <row r="494" spans="1:8" x14ac:dyDescent="0.2">
      <c r="A494" s="55"/>
      <c r="B494" s="46"/>
      <c r="C494" s="30"/>
      <c r="D494" s="46"/>
      <c r="E494" s="57"/>
      <c r="F494" s="32"/>
      <c r="G494" s="46"/>
      <c r="H494" s="29"/>
    </row>
    <row r="495" spans="1:8" ht="13.5" thickBot="1" x14ac:dyDescent="0.25">
      <c r="A495" s="58"/>
      <c r="B495" s="59"/>
      <c r="C495" s="60"/>
      <c r="D495" s="36"/>
      <c r="E495" s="61"/>
      <c r="F495" s="238"/>
      <c r="G495" s="59"/>
      <c r="H495" s="29"/>
    </row>
    <row r="496" spans="1:8" ht="13.5" thickBot="1" x14ac:dyDescent="0.25">
      <c r="A496" s="76"/>
      <c r="B496" s="78"/>
      <c r="C496" s="77"/>
      <c r="D496" s="78"/>
      <c r="E496" s="77"/>
      <c r="F496" s="234"/>
      <c r="G496" s="104" t="s">
        <v>62</v>
      </c>
      <c r="H496" s="51">
        <f>SUM(G493:G495)</f>
        <v>0</v>
      </c>
    </row>
    <row r="497" spans="1:8" ht="13.5" thickBot="1" x14ac:dyDescent="0.25">
      <c r="A497" s="38"/>
      <c r="B497" s="40"/>
      <c r="C497" s="39"/>
      <c r="D497" s="40"/>
      <c r="E497" s="39"/>
      <c r="F497" s="235"/>
      <c r="G497" s="41"/>
      <c r="H497" s="80"/>
    </row>
    <row r="498" spans="1:8" ht="13.5" thickBot="1" x14ac:dyDescent="0.25">
      <c r="A498" s="423" t="s">
        <v>17</v>
      </c>
      <c r="B498" s="424"/>
      <c r="C498" s="424"/>
      <c r="D498" s="424"/>
      <c r="E498" s="424"/>
      <c r="F498" s="424"/>
      <c r="G498" s="424"/>
      <c r="H498" s="425"/>
    </row>
    <row r="499" spans="1:8" x14ac:dyDescent="0.2">
      <c r="A499" s="426" t="s">
        <v>9</v>
      </c>
      <c r="B499" s="427"/>
      <c r="C499" s="62" t="s">
        <v>10</v>
      </c>
      <c r="D499" s="105" t="s">
        <v>61</v>
      </c>
      <c r="E499" s="22" t="s">
        <v>11</v>
      </c>
      <c r="F499" s="63" t="s">
        <v>12</v>
      </c>
      <c r="G499" s="23" t="s">
        <v>59</v>
      </c>
      <c r="H499" s="24"/>
    </row>
    <row r="500" spans="1:8" x14ac:dyDescent="0.2">
      <c r="A500" s="428" t="s">
        <v>21</v>
      </c>
      <c r="B500" s="429"/>
      <c r="C500" s="67"/>
      <c r="D500" s="64"/>
      <c r="E500" s="65"/>
      <c r="F500" s="27"/>
      <c r="G500" s="66"/>
      <c r="H500" s="29"/>
    </row>
    <row r="501" spans="1:8" x14ac:dyDescent="0.2">
      <c r="A501" s="428" t="s">
        <v>107</v>
      </c>
      <c r="B501" s="429"/>
      <c r="C501" s="67"/>
      <c r="D501" s="64"/>
      <c r="E501" s="65"/>
      <c r="F501" s="27"/>
      <c r="G501" s="66"/>
      <c r="H501" s="29"/>
    </row>
    <row r="502" spans="1:8" ht="13.5" thickBot="1" x14ac:dyDescent="0.25">
      <c r="A502" s="58"/>
      <c r="B502" s="82"/>
      <c r="C502" s="36"/>
      <c r="D502" s="68"/>
      <c r="E502" s="69"/>
      <c r="F502" s="239"/>
      <c r="G502" s="70"/>
      <c r="H502" s="50"/>
    </row>
    <row r="503" spans="1:8" ht="13.5" thickBot="1" x14ac:dyDescent="0.25">
      <c r="A503" s="76"/>
      <c r="B503" s="78"/>
      <c r="C503" s="77"/>
      <c r="D503" s="78"/>
      <c r="E503" s="77"/>
      <c r="F503" s="234"/>
      <c r="G503" s="104" t="s">
        <v>62</v>
      </c>
      <c r="H503" s="42">
        <f>ROUND(SUM(G500:G502),0)</f>
        <v>0</v>
      </c>
    </row>
    <row r="504" spans="1:8" ht="13.5" thickBot="1" x14ac:dyDescent="0.25">
      <c r="A504" s="38"/>
      <c r="B504" s="40"/>
      <c r="C504" s="39"/>
      <c r="D504" s="40"/>
      <c r="E504" s="39"/>
      <c r="F504" s="235"/>
      <c r="G504" s="71"/>
      <c r="H504" s="43"/>
    </row>
    <row r="505" spans="1:8" ht="13.5" thickBot="1" x14ac:dyDescent="0.25">
      <c r="A505" s="430" t="s">
        <v>3</v>
      </c>
      <c r="B505" s="431"/>
      <c r="C505" s="431"/>
      <c r="D505" s="431"/>
      <c r="E505" s="431"/>
      <c r="F505" s="431"/>
      <c r="G505" s="432"/>
      <c r="H505" s="42">
        <f>ROUND((H480+H489+H496+H503),0)</f>
        <v>0</v>
      </c>
    </row>
    <row r="506" spans="1:8" ht="13.5" thickBot="1" x14ac:dyDescent="0.25">
      <c r="A506" s="72"/>
      <c r="B506" s="74"/>
      <c r="C506" s="73"/>
      <c r="D506" s="74"/>
      <c r="E506" s="73"/>
      <c r="F506" s="240"/>
      <c r="G506" s="73"/>
      <c r="H506" s="75"/>
    </row>
    <row r="507" spans="1:8" ht="13.5" thickBot="1" x14ac:dyDescent="0.25"/>
    <row r="508" spans="1:8" ht="51.75" customHeight="1" x14ac:dyDescent="0.2">
      <c r="A508" s="106" t="s">
        <v>46</v>
      </c>
      <c r="B508" s="455" t="s">
        <v>68</v>
      </c>
      <c r="C508" s="456"/>
      <c r="D508" s="456"/>
      <c r="E508" s="456"/>
      <c r="F508" s="456"/>
      <c r="G508" s="456"/>
      <c r="H508" s="457"/>
    </row>
    <row r="509" spans="1:8" ht="14.25" customHeight="1" x14ac:dyDescent="0.2">
      <c r="A509" s="83" t="s">
        <v>67</v>
      </c>
      <c r="B509" s="458" t="s">
        <v>22</v>
      </c>
      <c r="C509" s="459"/>
      <c r="D509" s="459"/>
      <c r="E509" s="459"/>
      <c r="F509" s="459"/>
      <c r="G509" s="460"/>
      <c r="H509" s="84" t="s">
        <v>66</v>
      </c>
    </row>
    <row r="510" spans="1:8" ht="28.5" customHeight="1" thickBot="1" x14ac:dyDescent="0.25">
      <c r="A510" s="85" t="str">
        <f>+PPTO!A27</f>
        <v>3.2</v>
      </c>
      <c r="B510" s="461" t="str">
        <f>+PPTO!B27</f>
        <v>Conexiones domiciliarias de alcantarillado longitud &lt; o = a 6.0m (incluye kit silla yee, tubería D=160 mm (6"), accesorios y caja de inspección 0.60 x 0.60)</v>
      </c>
      <c r="C510" s="462"/>
      <c r="D510" s="462"/>
      <c r="E510" s="462"/>
      <c r="F510" s="462"/>
      <c r="G510" s="463"/>
      <c r="H510" s="194" t="str">
        <f>+PPTO!C27</f>
        <v>un</v>
      </c>
    </row>
    <row r="511" spans="1:8" ht="13.5" thickBot="1" x14ac:dyDescent="0.25">
      <c r="A511" s="198"/>
      <c r="B511" s="6"/>
      <c r="C511" s="5"/>
      <c r="D511" s="2"/>
      <c r="E511" s="3"/>
      <c r="F511" s="232"/>
      <c r="G511" s="3"/>
      <c r="H511" s="199"/>
    </row>
    <row r="512" spans="1:8" ht="13.5" customHeight="1" thickBot="1" x14ac:dyDescent="0.25">
      <c r="A512" s="423" t="s">
        <v>14</v>
      </c>
      <c r="B512" s="424"/>
      <c r="C512" s="424"/>
      <c r="D512" s="424"/>
      <c r="E512" s="424"/>
      <c r="F512" s="424"/>
      <c r="G512" s="424"/>
      <c r="H512" s="425"/>
    </row>
    <row r="513" spans="1:8" x14ac:dyDescent="0.2">
      <c r="A513" s="426" t="s">
        <v>5</v>
      </c>
      <c r="B513" s="441"/>
      <c r="C513" s="427"/>
      <c r="D513" s="105" t="s">
        <v>6</v>
      </c>
      <c r="E513" s="22" t="s">
        <v>13</v>
      </c>
      <c r="F513" s="105" t="s">
        <v>12</v>
      </c>
      <c r="G513" s="23" t="s">
        <v>59</v>
      </c>
      <c r="H513" s="24"/>
    </row>
    <row r="514" spans="1:8" x14ac:dyDescent="0.2">
      <c r="A514" s="428" t="s">
        <v>20</v>
      </c>
      <c r="B514" s="442"/>
      <c r="C514" s="429"/>
      <c r="D514" s="25"/>
      <c r="E514" s="26"/>
      <c r="F514" s="27"/>
      <c r="G514" s="28"/>
      <c r="H514" s="29"/>
    </row>
    <row r="515" spans="1:8" ht="12.75" customHeight="1" x14ac:dyDescent="0.2">
      <c r="A515" s="443"/>
      <c r="B515" s="444"/>
      <c r="C515" s="445"/>
      <c r="D515" s="220"/>
      <c r="E515" s="31"/>
      <c r="F515" s="32"/>
      <c r="G515" s="33"/>
      <c r="H515" s="29"/>
    </row>
    <row r="516" spans="1:8" x14ac:dyDescent="0.2">
      <c r="A516" s="443"/>
      <c r="B516" s="444"/>
      <c r="C516" s="445"/>
      <c r="D516" s="220"/>
      <c r="E516" s="31"/>
      <c r="F516" s="32"/>
      <c r="G516" s="33"/>
      <c r="H516" s="29"/>
    </row>
    <row r="517" spans="1:8" x14ac:dyDescent="0.2">
      <c r="A517" s="446"/>
      <c r="B517" s="447"/>
      <c r="C517" s="448"/>
      <c r="D517" s="34"/>
      <c r="E517" s="31"/>
      <c r="F517" s="32"/>
      <c r="G517" s="33"/>
      <c r="H517" s="29"/>
    </row>
    <row r="518" spans="1:8" ht="13.5" thickBot="1" x14ac:dyDescent="0.25">
      <c r="A518" s="449"/>
      <c r="B518" s="450"/>
      <c r="C518" s="451"/>
      <c r="D518" s="35"/>
      <c r="E518" s="36"/>
      <c r="F518" s="233"/>
      <c r="G518" s="37"/>
      <c r="H518" s="29"/>
    </row>
    <row r="519" spans="1:8" ht="13.5" thickBot="1" x14ac:dyDescent="0.25">
      <c r="A519" s="76"/>
      <c r="B519" s="78"/>
      <c r="C519" s="77"/>
      <c r="D519" s="78"/>
      <c r="E519" s="77"/>
      <c r="F519" s="234"/>
      <c r="G519" s="104" t="s">
        <v>62</v>
      </c>
      <c r="H519" s="42">
        <f>ROUND(SUM(G514:G518),0)</f>
        <v>0</v>
      </c>
    </row>
    <row r="520" spans="1:8" ht="13.5" thickBot="1" x14ac:dyDescent="0.25">
      <c r="A520" s="38"/>
      <c r="B520" s="40"/>
      <c r="C520" s="39"/>
      <c r="D520" s="40"/>
      <c r="E520" s="39"/>
      <c r="F520" s="235"/>
      <c r="G520" s="41"/>
      <c r="H520" s="79"/>
    </row>
    <row r="521" spans="1:8" ht="13.5" thickBot="1" x14ac:dyDescent="0.25">
      <c r="A521" s="423" t="s">
        <v>15</v>
      </c>
      <c r="B521" s="424"/>
      <c r="C521" s="424"/>
      <c r="D521" s="424"/>
      <c r="E521" s="424"/>
      <c r="F521" s="424"/>
      <c r="G521" s="424"/>
      <c r="H521" s="425"/>
    </row>
    <row r="522" spans="1:8" x14ac:dyDescent="0.2">
      <c r="A522" s="426" t="s">
        <v>5</v>
      </c>
      <c r="B522" s="441"/>
      <c r="C522" s="427"/>
      <c r="D522" s="105" t="s">
        <v>7</v>
      </c>
      <c r="E522" s="21" t="s">
        <v>0</v>
      </c>
      <c r="F522" s="21" t="s">
        <v>60</v>
      </c>
      <c r="G522" s="23" t="s">
        <v>59</v>
      </c>
      <c r="H522" s="24"/>
    </row>
    <row r="523" spans="1:8" ht="12.75" customHeight="1" x14ac:dyDescent="0.2">
      <c r="A523" s="464" t="s">
        <v>133</v>
      </c>
      <c r="B523" s="465"/>
      <c r="C523" s="466"/>
      <c r="D523" s="225" t="s">
        <v>49</v>
      </c>
      <c r="E523" s="196">
        <v>1</v>
      </c>
      <c r="F523" s="44"/>
      <c r="G523" s="45"/>
      <c r="H523" s="29"/>
    </row>
    <row r="524" spans="1:8" x14ac:dyDescent="0.2">
      <c r="A524" s="464" t="s">
        <v>134</v>
      </c>
      <c r="B524" s="465"/>
      <c r="C524" s="466"/>
      <c r="D524" s="223" t="s">
        <v>49</v>
      </c>
      <c r="E524" s="196">
        <v>1</v>
      </c>
      <c r="F524" s="44"/>
      <c r="G524" s="45"/>
      <c r="H524" s="29"/>
    </row>
    <row r="525" spans="1:8" x14ac:dyDescent="0.2">
      <c r="A525" s="464" t="s">
        <v>135</v>
      </c>
      <c r="B525" s="465"/>
      <c r="C525" s="466"/>
      <c r="D525" s="224" t="s">
        <v>49</v>
      </c>
      <c r="E525" s="196">
        <v>1</v>
      </c>
      <c r="F525" s="44"/>
      <c r="G525" s="45"/>
      <c r="H525" s="29"/>
    </row>
    <row r="526" spans="1:8" x14ac:dyDescent="0.2">
      <c r="A526" s="464" t="s">
        <v>136</v>
      </c>
      <c r="B526" s="465"/>
      <c r="C526" s="466"/>
      <c r="D526" s="223" t="s">
        <v>49</v>
      </c>
      <c r="E526" s="196">
        <v>0.1</v>
      </c>
      <c r="F526" s="44"/>
      <c r="G526" s="45"/>
      <c r="H526" s="29"/>
    </row>
    <row r="527" spans="1:8" x14ac:dyDescent="0.2">
      <c r="A527" s="464" t="s">
        <v>137</v>
      </c>
      <c r="B527" s="465"/>
      <c r="C527" s="466"/>
      <c r="D527" s="224" t="s">
        <v>49</v>
      </c>
      <c r="E527" s="196">
        <v>1</v>
      </c>
      <c r="F527" s="44"/>
      <c r="G527" s="45"/>
      <c r="H527" s="29"/>
    </row>
    <row r="528" spans="1:8" x14ac:dyDescent="0.2">
      <c r="A528" s="464" t="s">
        <v>138</v>
      </c>
      <c r="B528" s="465"/>
      <c r="C528" s="466"/>
      <c r="D528" s="223" t="s">
        <v>49</v>
      </c>
      <c r="E528" s="196">
        <v>99</v>
      </c>
      <c r="F528" s="44"/>
      <c r="G528" s="45"/>
      <c r="H528" s="29"/>
    </row>
    <row r="529" spans="1:8" ht="14.25" x14ac:dyDescent="0.2">
      <c r="A529" s="464" t="s">
        <v>139</v>
      </c>
      <c r="B529" s="465"/>
      <c r="C529" s="466"/>
      <c r="D529" s="226" t="s">
        <v>149</v>
      </c>
      <c r="E529" s="196">
        <v>0.01</v>
      </c>
      <c r="F529" s="44"/>
      <c r="G529" s="45"/>
      <c r="H529" s="29"/>
    </row>
    <row r="530" spans="1:8" ht="14.25" x14ac:dyDescent="0.2">
      <c r="A530" s="464" t="s">
        <v>140</v>
      </c>
      <c r="B530" s="465"/>
      <c r="C530" s="466"/>
      <c r="D530" s="226" t="s">
        <v>149</v>
      </c>
      <c r="E530" s="196">
        <v>0.04</v>
      </c>
      <c r="F530" s="44"/>
      <c r="G530" s="45"/>
      <c r="H530" s="29"/>
    </row>
    <row r="531" spans="1:8" ht="14.25" x14ac:dyDescent="0.2">
      <c r="A531" s="464" t="s">
        <v>141</v>
      </c>
      <c r="B531" s="465"/>
      <c r="C531" s="466"/>
      <c r="D531" s="226" t="s">
        <v>150</v>
      </c>
      <c r="E531" s="196">
        <v>0.5</v>
      </c>
      <c r="F531" s="44"/>
      <c r="G531" s="45"/>
      <c r="H531" s="29"/>
    </row>
    <row r="532" spans="1:8" ht="14.25" x14ac:dyDescent="0.2">
      <c r="A532" s="464" t="s">
        <v>142</v>
      </c>
      <c r="B532" s="465"/>
      <c r="C532" s="466"/>
      <c r="D532" s="226" t="s">
        <v>149</v>
      </c>
      <c r="E532" s="196">
        <v>0.02</v>
      </c>
      <c r="F532" s="44"/>
      <c r="G532" s="45"/>
      <c r="H532" s="29"/>
    </row>
    <row r="533" spans="1:8" ht="13.5" thickBot="1" x14ac:dyDescent="0.25">
      <c r="A533" s="471" t="s">
        <v>131</v>
      </c>
      <c r="B533" s="450"/>
      <c r="C533" s="451"/>
      <c r="D533" s="35"/>
      <c r="E533" s="196"/>
      <c r="F533" s="197"/>
      <c r="G533" s="45"/>
      <c r="H533" s="50"/>
    </row>
    <row r="534" spans="1:8" ht="13.5" thickBot="1" x14ac:dyDescent="0.25">
      <c r="A534" s="76"/>
      <c r="B534" s="78"/>
      <c r="C534" s="77"/>
      <c r="D534" s="78"/>
      <c r="E534" s="77"/>
      <c r="F534" s="234"/>
      <c r="G534" s="104" t="s">
        <v>62</v>
      </c>
      <c r="H534" s="51">
        <f>SUM(G523:G533)</f>
        <v>0</v>
      </c>
    </row>
    <row r="535" spans="1:8" ht="13.5" thickBot="1" x14ac:dyDescent="0.25">
      <c r="A535" s="38"/>
      <c r="B535" s="40"/>
      <c r="C535" s="39"/>
      <c r="D535" s="40"/>
      <c r="E535" s="39"/>
      <c r="F535" s="235"/>
      <c r="G535" s="41"/>
      <c r="H535" s="80"/>
    </row>
    <row r="536" spans="1:8" ht="13.5" customHeight="1" thickBot="1" x14ac:dyDescent="0.25">
      <c r="A536" s="423" t="s">
        <v>8</v>
      </c>
      <c r="B536" s="424"/>
      <c r="C536" s="424"/>
      <c r="D536" s="424"/>
      <c r="E536" s="424"/>
      <c r="F536" s="424"/>
      <c r="G536" s="424"/>
      <c r="H536" s="425"/>
    </row>
    <row r="537" spans="1:8" x14ac:dyDescent="0.2">
      <c r="A537" s="81" t="s">
        <v>16</v>
      </c>
      <c r="B537" s="52" t="s">
        <v>7</v>
      </c>
      <c r="C537" s="53" t="s">
        <v>64</v>
      </c>
      <c r="D537" s="54" t="s">
        <v>65</v>
      </c>
      <c r="E537" s="53" t="s">
        <v>63</v>
      </c>
      <c r="F537" s="53" t="s">
        <v>4</v>
      </c>
      <c r="G537" s="23" t="s">
        <v>59</v>
      </c>
      <c r="H537" s="24"/>
    </row>
    <row r="538" spans="1:8" x14ac:dyDescent="0.2">
      <c r="A538" s="227" t="s">
        <v>148</v>
      </c>
      <c r="B538" s="202" t="s">
        <v>112</v>
      </c>
      <c r="C538" s="32">
        <v>2</v>
      </c>
      <c r="D538" s="203"/>
      <c r="E538" s="32"/>
      <c r="F538" s="204"/>
      <c r="G538" s="56"/>
      <c r="H538" s="29"/>
    </row>
    <row r="539" spans="1:8" x14ac:dyDescent="0.2">
      <c r="A539" s="55"/>
      <c r="B539" s="46"/>
      <c r="C539" s="30"/>
      <c r="D539" s="46"/>
      <c r="E539" s="57"/>
      <c r="F539" s="32"/>
      <c r="G539" s="46"/>
      <c r="H539" s="29"/>
    </row>
    <row r="540" spans="1:8" ht="13.5" thickBot="1" x14ac:dyDescent="0.25">
      <c r="A540" s="58"/>
      <c r="B540" s="59"/>
      <c r="C540" s="60"/>
      <c r="D540" s="36"/>
      <c r="E540" s="61"/>
      <c r="F540" s="238"/>
      <c r="G540" s="59"/>
      <c r="H540" s="29"/>
    </row>
    <row r="541" spans="1:8" ht="13.5" thickBot="1" x14ac:dyDescent="0.25">
      <c r="A541" s="76"/>
      <c r="B541" s="78"/>
      <c r="C541" s="77"/>
      <c r="D541" s="78"/>
      <c r="E541" s="77"/>
      <c r="F541" s="234"/>
      <c r="G541" s="104" t="s">
        <v>62</v>
      </c>
      <c r="H541" s="51">
        <f>SUM(G538:G540)</f>
        <v>0</v>
      </c>
    </row>
    <row r="542" spans="1:8" ht="13.5" thickBot="1" x14ac:dyDescent="0.25">
      <c r="A542" s="38"/>
      <c r="B542" s="40"/>
      <c r="C542" s="39"/>
      <c r="D542" s="40"/>
      <c r="E542" s="39"/>
      <c r="F542" s="235"/>
      <c r="G542" s="41"/>
      <c r="H542" s="80"/>
    </row>
    <row r="543" spans="1:8" ht="13.5" thickBot="1" x14ac:dyDescent="0.25">
      <c r="A543" s="423" t="s">
        <v>17</v>
      </c>
      <c r="B543" s="424"/>
      <c r="C543" s="424"/>
      <c r="D543" s="424"/>
      <c r="E543" s="424"/>
      <c r="F543" s="424"/>
      <c r="G543" s="424"/>
      <c r="H543" s="425"/>
    </row>
    <row r="544" spans="1:8" x14ac:dyDescent="0.2">
      <c r="A544" s="426" t="s">
        <v>9</v>
      </c>
      <c r="B544" s="427"/>
      <c r="C544" s="62" t="s">
        <v>10</v>
      </c>
      <c r="D544" s="105" t="s">
        <v>61</v>
      </c>
      <c r="E544" s="22" t="s">
        <v>11</v>
      </c>
      <c r="F544" s="63" t="s">
        <v>12</v>
      </c>
      <c r="G544" s="23" t="s">
        <v>59</v>
      </c>
      <c r="H544" s="24"/>
    </row>
    <row r="545" spans="1:8" x14ac:dyDescent="0.2">
      <c r="A545" s="428" t="s">
        <v>21</v>
      </c>
      <c r="B545" s="429"/>
      <c r="C545" s="67"/>
      <c r="D545" s="64"/>
      <c r="E545" s="65"/>
      <c r="F545" s="27"/>
      <c r="G545" s="66"/>
      <c r="H545" s="29"/>
    </row>
    <row r="546" spans="1:8" x14ac:dyDescent="0.2">
      <c r="A546" s="428" t="s">
        <v>36</v>
      </c>
      <c r="B546" s="429"/>
      <c r="C546" s="67"/>
      <c r="D546" s="64"/>
      <c r="E546" s="65"/>
      <c r="F546" s="27"/>
      <c r="G546" s="66"/>
      <c r="H546" s="29"/>
    </row>
    <row r="547" spans="1:8" ht="13.5" thickBot="1" x14ac:dyDescent="0.25">
      <c r="A547" s="58"/>
      <c r="B547" s="82"/>
      <c r="C547" s="36"/>
      <c r="D547" s="68"/>
      <c r="E547" s="69"/>
      <c r="F547" s="239"/>
      <c r="G547" s="70"/>
      <c r="H547" s="50"/>
    </row>
    <row r="548" spans="1:8" ht="13.5" thickBot="1" x14ac:dyDescent="0.25">
      <c r="A548" s="76"/>
      <c r="B548" s="78"/>
      <c r="C548" s="77"/>
      <c r="D548" s="78"/>
      <c r="E548" s="77"/>
      <c r="F548" s="234"/>
      <c r="G548" s="104" t="s">
        <v>62</v>
      </c>
      <c r="H548" s="42">
        <f>ROUND(SUM(G545:G547),0)</f>
        <v>0</v>
      </c>
    </row>
    <row r="549" spans="1:8" ht="13.5" thickBot="1" x14ac:dyDescent="0.25">
      <c r="A549" s="38"/>
      <c r="B549" s="40"/>
      <c r="C549" s="39"/>
      <c r="D549" s="40"/>
      <c r="E549" s="39"/>
      <c r="F549" s="235"/>
      <c r="G549" s="71"/>
      <c r="H549" s="43"/>
    </row>
    <row r="550" spans="1:8" ht="13.5" thickBot="1" x14ac:dyDescent="0.25">
      <c r="A550" s="430" t="s">
        <v>3</v>
      </c>
      <c r="B550" s="431"/>
      <c r="C550" s="431"/>
      <c r="D550" s="431"/>
      <c r="E550" s="431"/>
      <c r="F550" s="431"/>
      <c r="G550" s="432"/>
      <c r="H550" s="42">
        <f>ROUND((H519+H534+H541+H548),0)</f>
        <v>0</v>
      </c>
    </row>
    <row r="551" spans="1:8" ht="13.5" thickBot="1" x14ac:dyDescent="0.25">
      <c r="A551" s="72"/>
      <c r="B551" s="74"/>
      <c r="C551" s="73"/>
      <c r="D551" s="74"/>
      <c r="E551" s="73"/>
      <c r="F551" s="240"/>
      <c r="G551" s="73"/>
      <c r="H551" s="75"/>
    </row>
    <row r="552" spans="1:8" ht="13.5" thickBot="1" x14ac:dyDescent="0.25"/>
    <row r="553" spans="1:8" ht="51.75" customHeight="1" x14ac:dyDescent="0.2">
      <c r="A553" s="106" t="s">
        <v>46</v>
      </c>
      <c r="B553" s="455" t="s">
        <v>68</v>
      </c>
      <c r="C553" s="456"/>
      <c r="D553" s="456"/>
      <c r="E553" s="456"/>
      <c r="F553" s="456"/>
      <c r="G553" s="456"/>
      <c r="H553" s="457"/>
    </row>
    <row r="554" spans="1:8" ht="14.25" customHeight="1" x14ac:dyDescent="0.2">
      <c r="A554" s="83" t="s">
        <v>67</v>
      </c>
      <c r="B554" s="458" t="s">
        <v>22</v>
      </c>
      <c r="C554" s="459"/>
      <c r="D554" s="459"/>
      <c r="E554" s="459"/>
      <c r="F554" s="459"/>
      <c r="G554" s="460"/>
      <c r="H554" s="84" t="s">
        <v>66</v>
      </c>
    </row>
    <row r="555" spans="1:8" ht="13.5" customHeight="1" thickBot="1" x14ac:dyDescent="0.25">
      <c r="A555" s="85" t="str">
        <f>+PPTO!A28</f>
        <v>3.3</v>
      </c>
      <c r="B555" s="461" t="str">
        <f>+PPTO!B28</f>
        <v>Pozo de inspección en mampostería con ladrillo macizo (tolete). H=1.01 - 2 m  D= 1.20 m</v>
      </c>
      <c r="C555" s="462"/>
      <c r="D555" s="462"/>
      <c r="E555" s="462"/>
      <c r="F555" s="462"/>
      <c r="G555" s="463"/>
      <c r="H555" s="194" t="str">
        <f>+PPTO!C28</f>
        <v>un</v>
      </c>
    </row>
    <row r="556" spans="1:8" ht="13.5" thickBot="1" x14ac:dyDescent="0.25">
      <c r="A556" s="198"/>
      <c r="B556" s="6"/>
      <c r="C556" s="5"/>
      <c r="D556" s="2"/>
      <c r="E556" s="3"/>
      <c r="F556" s="232"/>
      <c r="G556" s="3"/>
      <c r="H556" s="199"/>
    </row>
    <row r="557" spans="1:8" ht="13.5" customHeight="1" thickBot="1" x14ac:dyDescent="0.25">
      <c r="A557" s="423" t="s">
        <v>14</v>
      </c>
      <c r="B557" s="424"/>
      <c r="C557" s="424"/>
      <c r="D557" s="424"/>
      <c r="E557" s="424"/>
      <c r="F557" s="424"/>
      <c r="G557" s="424"/>
      <c r="H557" s="425"/>
    </row>
    <row r="558" spans="1:8" x14ac:dyDescent="0.2">
      <c r="A558" s="426" t="s">
        <v>5</v>
      </c>
      <c r="B558" s="441"/>
      <c r="C558" s="427"/>
      <c r="D558" s="105" t="s">
        <v>6</v>
      </c>
      <c r="E558" s="22" t="s">
        <v>13</v>
      </c>
      <c r="F558" s="105" t="s">
        <v>12</v>
      </c>
      <c r="G558" s="23" t="s">
        <v>59</v>
      </c>
      <c r="H558" s="24"/>
    </row>
    <row r="559" spans="1:8" x14ac:dyDescent="0.2">
      <c r="A559" s="428" t="s">
        <v>20</v>
      </c>
      <c r="B559" s="442"/>
      <c r="C559" s="429"/>
      <c r="D559" s="25"/>
      <c r="E559" s="26"/>
      <c r="F559" s="27"/>
      <c r="G559" s="28"/>
      <c r="H559" s="29"/>
    </row>
    <row r="560" spans="1:8" ht="12.75" customHeight="1" x14ac:dyDescent="0.2">
      <c r="A560" s="443"/>
      <c r="B560" s="444"/>
      <c r="C560" s="445"/>
      <c r="D560" s="220"/>
      <c r="E560" s="31"/>
      <c r="F560" s="32"/>
      <c r="G560" s="33"/>
      <c r="H560" s="29"/>
    </row>
    <row r="561" spans="1:8" x14ac:dyDescent="0.2">
      <c r="A561" s="443"/>
      <c r="B561" s="444"/>
      <c r="C561" s="445"/>
      <c r="D561" s="220"/>
      <c r="E561" s="31"/>
      <c r="F561" s="32"/>
      <c r="G561" s="33"/>
      <c r="H561" s="29"/>
    </row>
    <row r="562" spans="1:8" x14ac:dyDescent="0.2">
      <c r="A562" s="446"/>
      <c r="B562" s="447"/>
      <c r="C562" s="448"/>
      <c r="D562" s="34"/>
      <c r="E562" s="31"/>
      <c r="F562" s="32"/>
      <c r="G562" s="33"/>
      <c r="H562" s="29"/>
    </row>
    <row r="563" spans="1:8" ht="13.5" thickBot="1" x14ac:dyDescent="0.25">
      <c r="A563" s="449"/>
      <c r="B563" s="450"/>
      <c r="C563" s="451"/>
      <c r="D563" s="35"/>
      <c r="E563" s="36"/>
      <c r="F563" s="233"/>
      <c r="G563" s="37"/>
      <c r="H563" s="29"/>
    </row>
    <row r="564" spans="1:8" ht="13.5" thickBot="1" x14ac:dyDescent="0.25">
      <c r="A564" s="76"/>
      <c r="B564" s="78"/>
      <c r="C564" s="77"/>
      <c r="D564" s="78"/>
      <c r="E564" s="77"/>
      <c r="F564" s="234"/>
      <c r="G564" s="104" t="s">
        <v>62</v>
      </c>
      <c r="H564" s="42">
        <f>ROUND(SUM(G559:G563),0)</f>
        <v>0</v>
      </c>
    </row>
    <row r="565" spans="1:8" ht="13.5" thickBot="1" x14ac:dyDescent="0.25">
      <c r="A565" s="38"/>
      <c r="B565" s="40"/>
      <c r="C565" s="39"/>
      <c r="D565" s="40"/>
      <c r="E565" s="39"/>
      <c r="F565" s="235"/>
      <c r="G565" s="41"/>
      <c r="H565" s="79"/>
    </row>
    <row r="566" spans="1:8" ht="13.5" thickBot="1" x14ac:dyDescent="0.25">
      <c r="A566" s="423" t="s">
        <v>15</v>
      </c>
      <c r="B566" s="424"/>
      <c r="C566" s="424"/>
      <c r="D566" s="424"/>
      <c r="E566" s="424"/>
      <c r="F566" s="424"/>
      <c r="G566" s="424"/>
      <c r="H566" s="425"/>
    </row>
    <row r="567" spans="1:8" x14ac:dyDescent="0.2">
      <c r="A567" s="426" t="s">
        <v>5</v>
      </c>
      <c r="B567" s="441"/>
      <c r="C567" s="427"/>
      <c r="D567" s="105" t="s">
        <v>7</v>
      </c>
      <c r="E567" s="21" t="s">
        <v>0</v>
      </c>
      <c r="F567" s="21" t="s">
        <v>60</v>
      </c>
      <c r="G567" s="23" t="s">
        <v>59</v>
      </c>
      <c r="H567" s="24"/>
    </row>
    <row r="568" spans="1:8" ht="12.75" customHeight="1" x14ac:dyDescent="0.2">
      <c r="A568" s="442" t="s">
        <v>152</v>
      </c>
      <c r="B568" s="442"/>
      <c r="C568" s="429"/>
      <c r="D568" s="226" t="s">
        <v>149</v>
      </c>
      <c r="E568" s="196"/>
      <c r="F568" s="44"/>
      <c r="G568" s="45"/>
      <c r="H568" s="29"/>
    </row>
    <row r="569" spans="1:8" x14ac:dyDescent="0.2">
      <c r="A569" s="418" t="s">
        <v>143</v>
      </c>
      <c r="B569" s="418"/>
      <c r="C569" s="419"/>
      <c r="D569" s="228" t="s">
        <v>147</v>
      </c>
      <c r="E569" s="196"/>
      <c r="F569" s="44"/>
      <c r="G569" s="45"/>
      <c r="H569" s="29"/>
    </row>
    <row r="570" spans="1:8" ht="14.25" x14ac:dyDescent="0.2">
      <c r="A570" s="418" t="s">
        <v>144</v>
      </c>
      <c r="B570" s="418"/>
      <c r="C570" s="419"/>
      <c r="D570" s="226" t="s">
        <v>150</v>
      </c>
      <c r="E570" s="196"/>
      <c r="F570" s="44"/>
      <c r="G570" s="45"/>
      <c r="H570" s="29"/>
    </row>
    <row r="571" spans="1:8" ht="14.25" x14ac:dyDescent="0.2">
      <c r="A571" s="418" t="s">
        <v>145</v>
      </c>
      <c r="B571" s="418"/>
      <c r="C571" s="419"/>
      <c r="D571" s="226" t="s">
        <v>150</v>
      </c>
      <c r="E571" s="196"/>
      <c r="F571" s="44"/>
      <c r="G571" s="45"/>
      <c r="H571" s="29"/>
    </row>
    <row r="572" spans="1:8" x14ac:dyDescent="0.2">
      <c r="A572" s="418" t="s">
        <v>146</v>
      </c>
      <c r="B572" s="418"/>
      <c r="C572" s="419"/>
      <c r="D572" s="228" t="s">
        <v>49</v>
      </c>
      <c r="E572" s="196"/>
      <c r="F572" s="44"/>
      <c r="G572" s="45"/>
      <c r="H572" s="29"/>
    </row>
    <row r="573" spans="1:8" ht="13.5" thickBot="1" x14ac:dyDescent="0.25">
      <c r="A573" s="471" t="s">
        <v>131</v>
      </c>
      <c r="B573" s="450"/>
      <c r="C573" s="451"/>
      <c r="D573" s="35"/>
      <c r="E573" s="196"/>
      <c r="F573" s="197"/>
      <c r="G573" s="45">
        <f>SUM(G568:G572)*4%</f>
        <v>0</v>
      </c>
      <c r="H573" s="50"/>
    </row>
    <row r="574" spans="1:8" ht="13.5" thickBot="1" x14ac:dyDescent="0.25">
      <c r="A574" s="76"/>
      <c r="B574" s="78"/>
      <c r="C574" s="77"/>
      <c r="D574" s="78"/>
      <c r="E574" s="77"/>
      <c r="F574" s="234"/>
      <c r="G574" s="104" t="s">
        <v>62</v>
      </c>
      <c r="H574" s="51">
        <f>SUM(G568:G573)</f>
        <v>0</v>
      </c>
    </row>
    <row r="575" spans="1:8" ht="13.5" thickBot="1" x14ac:dyDescent="0.25">
      <c r="A575" s="38"/>
      <c r="B575" s="40"/>
      <c r="C575" s="39"/>
      <c r="D575" s="40"/>
      <c r="E575" s="39"/>
      <c r="F575" s="235"/>
      <c r="G575" s="41"/>
      <c r="H575" s="80"/>
    </row>
    <row r="576" spans="1:8" ht="13.5" customHeight="1" thickBot="1" x14ac:dyDescent="0.25">
      <c r="A576" s="423" t="s">
        <v>8</v>
      </c>
      <c r="B576" s="424"/>
      <c r="C576" s="424"/>
      <c r="D576" s="424"/>
      <c r="E576" s="424"/>
      <c r="F576" s="424"/>
      <c r="G576" s="424"/>
      <c r="H576" s="425"/>
    </row>
    <row r="577" spans="1:8" x14ac:dyDescent="0.2">
      <c r="A577" s="81" t="s">
        <v>16</v>
      </c>
      <c r="B577" s="52" t="s">
        <v>7</v>
      </c>
      <c r="C577" s="53" t="s">
        <v>64</v>
      </c>
      <c r="D577" s="54" t="s">
        <v>65</v>
      </c>
      <c r="E577" s="53" t="s">
        <v>63</v>
      </c>
      <c r="F577" s="53" t="s">
        <v>4</v>
      </c>
      <c r="G577" s="23" t="s">
        <v>59</v>
      </c>
      <c r="H577" s="24"/>
    </row>
    <row r="578" spans="1:8" x14ac:dyDescent="0.2">
      <c r="A578" s="227" t="s">
        <v>148</v>
      </c>
      <c r="B578" s="202" t="s">
        <v>112</v>
      </c>
      <c r="C578" s="32"/>
      <c r="D578" s="203"/>
      <c r="E578" s="32"/>
      <c r="F578" s="204"/>
      <c r="G578" s="56"/>
      <c r="H578" s="29"/>
    </row>
    <row r="579" spans="1:8" x14ac:dyDescent="0.2">
      <c r="A579" s="55"/>
      <c r="B579" s="46"/>
      <c r="C579" s="30"/>
      <c r="D579" s="46"/>
      <c r="E579" s="57"/>
      <c r="F579" s="32"/>
      <c r="G579" s="46"/>
      <c r="H579" s="29"/>
    </row>
    <row r="580" spans="1:8" ht="13.5" thickBot="1" x14ac:dyDescent="0.25">
      <c r="A580" s="58"/>
      <c r="B580" s="59"/>
      <c r="C580" s="60"/>
      <c r="D580" s="36"/>
      <c r="E580" s="61"/>
      <c r="F580" s="238"/>
      <c r="G580" s="59"/>
      <c r="H580" s="29"/>
    </row>
    <row r="581" spans="1:8" ht="13.5" thickBot="1" x14ac:dyDescent="0.25">
      <c r="A581" s="76"/>
      <c r="B581" s="78"/>
      <c r="C581" s="77"/>
      <c r="D581" s="78"/>
      <c r="E581" s="77"/>
      <c r="F581" s="234"/>
      <c r="G581" s="104" t="s">
        <v>62</v>
      </c>
      <c r="H581" s="51">
        <f>SUM(G578:G580)</f>
        <v>0</v>
      </c>
    </row>
    <row r="582" spans="1:8" ht="13.5" thickBot="1" x14ac:dyDescent="0.25">
      <c r="A582" s="38"/>
      <c r="B582" s="40"/>
      <c r="C582" s="39"/>
      <c r="D582" s="40"/>
      <c r="E582" s="39"/>
      <c r="F582" s="235"/>
      <c r="G582" s="41"/>
      <c r="H582" s="80"/>
    </row>
    <row r="583" spans="1:8" ht="13.5" thickBot="1" x14ac:dyDescent="0.25">
      <c r="A583" s="423" t="s">
        <v>17</v>
      </c>
      <c r="B583" s="424"/>
      <c r="C583" s="424"/>
      <c r="D583" s="424"/>
      <c r="E583" s="424"/>
      <c r="F583" s="424"/>
      <c r="G583" s="424"/>
      <c r="H583" s="425"/>
    </row>
    <row r="584" spans="1:8" x14ac:dyDescent="0.2">
      <c r="A584" s="426" t="s">
        <v>9</v>
      </c>
      <c r="B584" s="427"/>
      <c r="C584" s="62" t="s">
        <v>10</v>
      </c>
      <c r="D584" s="105" t="s">
        <v>61</v>
      </c>
      <c r="E584" s="22" t="s">
        <v>11</v>
      </c>
      <c r="F584" s="63" t="s">
        <v>12</v>
      </c>
      <c r="G584" s="23" t="s">
        <v>59</v>
      </c>
      <c r="H584" s="24"/>
    </row>
    <row r="585" spans="1:8" x14ac:dyDescent="0.2">
      <c r="A585" s="428" t="s">
        <v>21</v>
      </c>
      <c r="B585" s="429"/>
      <c r="C585" s="67"/>
      <c r="D585" s="64"/>
      <c r="E585" s="65"/>
      <c r="F585" s="27"/>
      <c r="G585" s="66"/>
      <c r="H585" s="29"/>
    </row>
    <row r="586" spans="1:8" x14ac:dyDescent="0.2">
      <c r="A586" s="428" t="s">
        <v>107</v>
      </c>
      <c r="B586" s="429"/>
      <c r="C586" s="67"/>
      <c r="D586" s="64"/>
      <c r="E586" s="65"/>
      <c r="F586" s="27"/>
      <c r="G586" s="66"/>
      <c r="H586" s="29"/>
    </row>
    <row r="587" spans="1:8" ht="13.5" thickBot="1" x14ac:dyDescent="0.25">
      <c r="A587" s="58"/>
      <c r="B587" s="82"/>
      <c r="C587" s="36"/>
      <c r="D587" s="68"/>
      <c r="E587" s="69"/>
      <c r="F587" s="239"/>
      <c r="G587" s="70"/>
      <c r="H587" s="50"/>
    </row>
    <row r="588" spans="1:8" ht="13.5" thickBot="1" x14ac:dyDescent="0.25">
      <c r="A588" s="76"/>
      <c r="B588" s="78"/>
      <c r="C588" s="77"/>
      <c r="D588" s="78"/>
      <c r="E588" s="77"/>
      <c r="F588" s="234"/>
      <c r="G588" s="104" t="s">
        <v>62</v>
      </c>
      <c r="H588" s="42">
        <f>ROUND(SUM(G585:G587),0)</f>
        <v>0</v>
      </c>
    </row>
    <row r="589" spans="1:8" ht="13.5" thickBot="1" x14ac:dyDescent="0.25">
      <c r="A589" s="38"/>
      <c r="B589" s="40"/>
      <c r="C589" s="39"/>
      <c r="D589" s="40"/>
      <c r="E589" s="39"/>
      <c r="F589" s="235"/>
      <c r="G589" s="71"/>
      <c r="H589" s="43"/>
    </row>
    <row r="590" spans="1:8" ht="13.5" thickBot="1" x14ac:dyDescent="0.25">
      <c r="A590" s="430" t="s">
        <v>3</v>
      </c>
      <c r="B590" s="431"/>
      <c r="C590" s="431"/>
      <c r="D590" s="431"/>
      <c r="E590" s="431"/>
      <c r="F590" s="431"/>
      <c r="G590" s="432"/>
      <c r="H590" s="42">
        <f>ROUND((H564+H574+H581+H588),0)</f>
        <v>0</v>
      </c>
    </row>
    <row r="591" spans="1:8" ht="13.5" thickBot="1" x14ac:dyDescent="0.25">
      <c r="A591" s="72"/>
      <c r="B591" s="74"/>
      <c r="C591" s="73"/>
      <c r="D591" s="74"/>
      <c r="E591" s="73"/>
      <c r="F591" s="240"/>
      <c r="G591" s="73"/>
      <c r="H591" s="75"/>
    </row>
    <row r="592" spans="1:8" ht="51.75" customHeight="1" x14ac:dyDescent="0.2">
      <c r="A592" s="106" t="s">
        <v>46</v>
      </c>
      <c r="B592" s="455" t="s">
        <v>68</v>
      </c>
      <c r="C592" s="456"/>
      <c r="D592" s="456"/>
      <c r="E592" s="456"/>
      <c r="F592" s="456"/>
      <c r="G592" s="456"/>
      <c r="H592" s="457"/>
    </row>
    <row r="593" spans="1:8" ht="14.25" customHeight="1" x14ac:dyDescent="0.2">
      <c r="A593" s="83" t="s">
        <v>67</v>
      </c>
      <c r="B593" s="458" t="s">
        <v>22</v>
      </c>
      <c r="C593" s="459"/>
      <c r="D593" s="459"/>
      <c r="E593" s="459"/>
      <c r="F593" s="459"/>
      <c r="G593" s="460"/>
      <c r="H593" s="84" t="s">
        <v>66</v>
      </c>
    </row>
    <row r="594" spans="1:8" ht="13.5" customHeight="1" thickBot="1" x14ac:dyDescent="0.25">
      <c r="A594" s="85" t="str">
        <f>PPTO!A29</f>
        <v>3.4</v>
      </c>
      <c r="B594" s="461" t="str">
        <f>PPTO!B29</f>
        <v>Mantenimiento de pozos de inspección existentes</v>
      </c>
      <c r="C594" s="462"/>
      <c r="D594" s="462"/>
      <c r="E594" s="462"/>
      <c r="F594" s="462"/>
      <c r="G594" s="463"/>
      <c r="H594" s="194" t="str">
        <f>PPTO!C29</f>
        <v>un</v>
      </c>
    </row>
    <row r="595" spans="1:8" ht="13.5" thickBot="1" x14ac:dyDescent="0.25">
      <c r="A595" s="198"/>
      <c r="B595" s="6"/>
      <c r="C595" s="5"/>
      <c r="D595" s="2"/>
      <c r="E595" s="3"/>
      <c r="F595" s="232"/>
      <c r="G595" s="3"/>
      <c r="H595" s="199"/>
    </row>
    <row r="596" spans="1:8" ht="13.5" customHeight="1" thickBot="1" x14ac:dyDescent="0.25">
      <c r="A596" s="423" t="s">
        <v>14</v>
      </c>
      <c r="B596" s="424"/>
      <c r="C596" s="424"/>
      <c r="D596" s="424"/>
      <c r="E596" s="424"/>
      <c r="F596" s="424"/>
      <c r="G596" s="424"/>
      <c r="H596" s="425"/>
    </row>
    <row r="597" spans="1:8" x14ac:dyDescent="0.2">
      <c r="A597" s="426" t="s">
        <v>5</v>
      </c>
      <c r="B597" s="441"/>
      <c r="C597" s="427"/>
      <c r="D597" s="105" t="s">
        <v>6</v>
      </c>
      <c r="E597" s="22" t="s">
        <v>13</v>
      </c>
      <c r="F597" s="105" t="s">
        <v>12</v>
      </c>
      <c r="G597" s="23" t="s">
        <v>59</v>
      </c>
      <c r="H597" s="305"/>
    </row>
    <row r="598" spans="1:8" x14ac:dyDescent="0.2">
      <c r="A598" s="428" t="s">
        <v>20</v>
      </c>
      <c r="B598" s="442"/>
      <c r="C598" s="429"/>
      <c r="D598" s="25"/>
      <c r="E598" s="26"/>
      <c r="F598" s="27"/>
      <c r="G598" s="387">
        <f>+H626*0.1</f>
        <v>0</v>
      </c>
      <c r="H598" s="306"/>
    </row>
    <row r="599" spans="1:8" ht="12.75" customHeight="1" x14ac:dyDescent="0.2">
      <c r="A599" s="505"/>
      <c r="B599" s="506"/>
      <c r="C599" s="507"/>
      <c r="D599" s="307"/>
      <c r="E599" s="308"/>
      <c r="F599" s="309"/>
      <c r="G599" s="310"/>
      <c r="H599" s="306"/>
    </row>
    <row r="600" spans="1:8" x14ac:dyDescent="0.2">
      <c r="A600" s="505"/>
      <c r="B600" s="506"/>
      <c r="C600" s="507"/>
      <c r="D600" s="307"/>
      <c r="E600" s="308"/>
      <c r="F600" s="309"/>
      <c r="G600" s="310"/>
      <c r="H600" s="306"/>
    </row>
    <row r="601" spans="1:8" x14ac:dyDescent="0.2">
      <c r="A601" s="508"/>
      <c r="B601" s="509"/>
      <c r="C601" s="510"/>
      <c r="D601" s="311"/>
      <c r="E601" s="308"/>
      <c r="F601" s="309"/>
      <c r="G601" s="310"/>
      <c r="H601" s="306"/>
    </row>
    <row r="602" spans="1:8" ht="13.5" thickBot="1" x14ac:dyDescent="0.25">
      <c r="A602" s="420"/>
      <c r="B602" s="421"/>
      <c r="C602" s="422"/>
      <c r="D602" s="312"/>
      <c r="E602" s="313"/>
      <c r="F602" s="314"/>
      <c r="G602" s="315"/>
      <c r="H602" s="306"/>
    </row>
    <row r="603" spans="1:8" ht="13.5" thickBot="1" x14ac:dyDescent="0.25">
      <c r="A603" s="316"/>
      <c r="B603" s="317"/>
      <c r="C603" s="318"/>
      <c r="D603" s="317"/>
      <c r="E603" s="318"/>
      <c r="F603" s="319"/>
      <c r="G603" s="104" t="s">
        <v>62</v>
      </c>
      <c r="H603" s="42">
        <f>ROUND(SUM(G598:G602),0)</f>
        <v>0</v>
      </c>
    </row>
    <row r="604" spans="1:8" ht="13.5" thickBot="1" x14ac:dyDescent="0.25">
      <c r="A604" s="320"/>
      <c r="B604" s="321"/>
      <c r="C604" s="322"/>
      <c r="D604" s="321"/>
      <c r="E604" s="322"/>
      <c r="F604" s="323"/>
      <c r="G604" s="41"/>
      <c r="H604" s="79"/>
    </row>
    <row r="605" spans="1:8" ht="13.5" thickBot="1" x14ac:dyDescent="0.25">
      <c r="A605" s="423" t="s">
        <v>15</v>
      </c>
      <c r="B605" s="424"/>
      <c r="C605" s="424"/>
      <c r="D605" s="424"/>
      <c r="E605" s="424"/>
      <c r="F605" s="424"/>
      <c r="G605" s="424"/>
      <c r="H605" s="425"/>
    </row>
    <row r="606" spans="1:8" x14ac:dyDescent="0.2">
      <c r="A606" s="426" t="s">
        <v>5</v>
      </c>
      <c r="B606" s="441"/>
      <c r="C606" s="427"/>
      <c r="D606" s="105" t="s">
        <v>7</v>
      </c>
      <c r="E606" s="21" t="s">
        <v>0</v>
      </c>
      <c r="F606" s="21" t="s">
        <v>60</v>
      </c>
      <c r="G606" s="23" t="s">
        <v>59</v>
      </c>
      <c r="H606" s="305"/>
    </row>
    <row r="607" spans="1:8" ht="12.75" customHeight="1" x14ac:dyDescent="0.2">
      <c r="A607" s="418" t="s">
        <v>152</v>
      </c>
      <c r="B607" s="418"/>
      <c r="C607" s="419"/>
      <c r="D607" s="359" t="s">
        <v>149</v>
      </c>
      <c r="E607" s="346"/>
      <c r="F607" s="360"/>
      <c r="G607" s="361"/>
      <c r="H607" s="306"/>
    </row>
    <row r="608" spans="1:8" ht="14.25" x14ac:dyDescent="0.2">
      <c r="A608" s="418" t="s">
        <v>221</v>
      </c>
      <c r="B608" s="418"/>
      <c r="C608" s="419"/>
      <c r="D608" s="359" t="s">
        <v>149</v>
      </c>
      <c r="E608" s="346"/>
      <c r="F608" s="325"/>
      <c r="G608" s="347"/>
      <c r="H608" s="306"/>
    </row>
    <row r="609" spans="1:8" x14ac:dyDescent="0.2">
      <c r="A609" s="418" t="s">
        <v>222</v>
      </c>
      <c r="B609" s="418"/>
      <c r="C609" s="419"/>
      <c r="D609" s="359" t="s">
        <v>223</v>
      </c>
      <c r="E609" s="346"/>
      <c r="F609" s="325"/>
      <c r="G609" s="347"/>
      <c r="H609" s="306"/>
    </row>
    <row r="610" spans="1:8" x14ac:dyDescent="0.2">
      <c r="A610" s="418"/>
      <c r="B610" s="418"/>
      <c r="C610" s="419"/>
      <c r="D610" s="228"/>
      <c r="E610" s="346"/>
      <c r="F610" s="325"/>
      <c r="G610" s="347"/>
      <c r="H610" s="306"/>
    </row>
    <row r="611" spans="1:8" ht="13.5" thickBot="1" x14ac:dyDescent="0.25">
      <c r="A611" s="420" t="s">
        <v>131</v>
      </c>
      <c r="B611" s="421"/>
      <c r="C611" s="422"/>
      <c r="D611" s="312"/>
      <c r="E611" s="346"/>
      <c r="F611" s="388"/>
      <c r="G611" s="347">
        <f>SUM(G607:G610)*4%</f>
        <v>0</v>
      </c>
      <c r="H611" s="334"/>
    </row>
    <row r="612" spans="1:8" ht="13.5" thickBot="1" x14ac:dyDescent="0.25">
      <c r="A612" s="316"/>
      <c r="B612" s="317"/>
      <c r="C612" s="318"/>
      <c r="D612" s="317"/>
      <c r="E612" s="318"/>
      <c r="F612" s="319"/>
      <c r="G612" s="104" t="s">
        <v>62</v>
      </c>
      <c r="H612" s="51">
        <f>ROUND(SUM(G607:G611),0)</f>
        <v>0</v>
      </c>
    </row>
    <row r="613" spans="1:8" ht="13.5" thickBot="1" x14ac:dyDescent="0.25">
      <c r="A613" s="320"/>
      <c r="B613" s="321"/>
      <c r="C613" s="322"/>
      <c r="D613" s="321"/>
      <c r="E613" s="322"/>
      <c r="F613" s="323"/>
      <c r="G613" s="41"/>
      <c r="H613" s="80"/>
    </row>
    <row r="614" spans="1:8" ht="13.5" customHeight="1" thickBot="1" x14ac:dyDescent="0.25">
      <c r="A614" s="423" t="s">
        <v>8</v>
      </c>
      <c r="B614" s="424"/>
      <c r="C614" s="424"/>
      <c r="D614" s="424"/>
      <c r="E614" s="424"/>
      <c r="F614" s="424"/>
      <c r="G614" s="424"/>
      <c r="H614" s="425"/>
    </row>
    <row r="615" spans="1:8" x14ac:dyDescent="0.2">
      <c r="A615" s="81" t="s">
        <v>16</v>
      </c>
      <c r="B615" s="52" t="s">
        <v>7</v>
      </c>
      <c r="C615" s="53" t="s">
        <v>64</v>
      </c>
      <c r="D615" s="54" t="s">
        <v>65</v>
      </c>
      <c r="E615" s="53" t="s">
        <v>63</v>
      </c>
      <c r="F615" s="53" t="s">
        <v>4</v>
      </c>
      <c r="G615" s="23" t="s">
        <v>59</v>
      </c>
      <c r="H615" s="305"/>
    </row>
    <row r="616" spans="1:8" x14ac:dyDescent="0.2">
      <c r="A616" s="335" t="s">
        <v>148</v>
      </c>
      <c r="B616" s="336" t="s">
        <v>112</v>
      </c>
      <c r="C616" s="309"/>
      <c r="D616" s="349"/>
      <c r="E616" s="309"/>
      <c r="F616" s="345"/>
      <c r="G616" s="336"/>
      <c r="H616" s="306"/>
    </row>
    <row r="617" spans="1:8" x14ac:dyDescent="0.2">
      <c r="A617" s="335"/>
      <c r="B617" s="328"/>
      <c r="C617" s="307"/>
      <c r="D617" s="328"/>
      <c r="E617" s="337"/>
      <c r="F617" s="309"/>
      <c r="G617" s="328"/>
      <c r="H617" s="306"/>
    </row>
    <row r="618" spans="1:8" ht="13.5" thickBot="1" x14ac:dyDescent="0.25">
      <c r="A618" s="338"/>
      <c r="B618" s="339"/>
      <c r="C618" s="340"/>
      <c r="D618" s="313"/>
      <c r="E618" s="341"/>
      <c r="F618" s="342"/>
      <c r="G618" s="339"/>
      <c r="H618" s="306"/>
    </row>
    <row r="619" spans="1:8" ht="13.5" thickBot="1" x14ac:dyDescent="0.25">
      <c r="A619" s="316"/>
      <c r="B619" s="317"/>
      <c r="C619" s="318"/>
      <c r="D619" s="317"/>
      <c r="E619" s="318"/>
      <c r="F619" s="319"/>
      <c r="G619" s="104" t="s">
        <v>62</v>
      </c>
      <c r="H619" s="51">
        <f>SUM(G616:G618)</f>
        <v>0</v>
      </c>
    </row>
    <row r="620" spans="1:8" ht="13.5" thickBot="1" x14ac:dyDescent="0.25">
      <c r="A620" s="320"/>
      <c r="B620" s="321"/>
      <c r="C620" s="322"/>
      <c r="D620" s="321"/>
      <c r="E620" s="322"/>
      <c r="F620" s="323"/>
      <c r="G620" s="41"/>
      <c r="H620" s="80"/>
    </row>
    <row r="621" spans="1:8" ht="13.5" thickBot="1" x14ac:dyDescent="0.25">
      <c r="A621" s="423" t="s">
        <v>17</v>
      </c>
      <c r="B621" s="424"/>
      <c r="C621" s="424"/>
      <c r="D621" s="424"/>
      <c r="E621" s="424"/>
      <c r="F621" s="424"/>
      <c r="G621" s="424"/>
      <c r="H621" s="425"/>
    </row>
    <row r="622" spans="1:8" x14ac:dyDescent="0.2">
      <c r="A622" s="426" t="s">
        <v>9</v>
      </c>
      <c r="B622" s="427"/>
      <c r="C622" s="62" t="s">
        <v>10</v>
      </c>
      <c r="D622" s="105" t="s">
        <v>61</v>
      </c>
      <c r="E622" s="22" t="s">
        <v>11</v>
      </c>
      <c r="F622" s="63" t="s">
        <v>12</v>
      </c>
      <c r="G622" s="23" t="s">
        <v>59</v>
      </c>
      <c r="H622" s="305"/>
    </row>
    <row r="623" spans="1:8" x14ac:dyDescent="0.2">
      <c r="A623" s="428" t="s">
        <v>21</v>
      </c>
      <c r="B623" s="429"/>
      <c r="C623" s="67"/>
      <c r="D623" s="64"/>
      <c r="E623" s="65"/>
      <c r="F623" s="27"/>
      <c r="G623" s="66"/>
      <c r="H623" s="306"/>
    </row>
    <row r="624" spans="1:8" x14ac:dyDescent="0.2">
      <c r="A624" s="428" t="s">
        <v>107</v>
      </c>
      <c r="B624" s="429"/>
      <c r="C624" s="67"/>
      <c r="D624" s="64"/>
      <c r="E624" s="65"/>
      <c r="F624" s="27"/>
      <c r="G624" s="66"/>
      <c r="H624" s="306"/>
    </row>
    <row r="625" spans="1:8" ht="13.5" thickBot="1" x14ac:dyDescent="0.25">
      <c r="A625" s="338"/>
      <c r="B625" s="350"/>
      <c r="C625" s="313"/>
      <c r="D625" s="351"/>
      <c r="E625" s="352"/>
      <c r="F625" s="353"/>
      <c r="G625" s="354"/>
      <c r="H625" s="334"/>
    </row>
    <row r="626" spans="1:8" ht="13.5" thickBot="1" x14ac:dyDescent="0.25">
      <c r="A626" s="316"/>
      <c r="B626" s="317"/>
      <c r="C626" s="318"/>
      <c r="D626" s="317"/>
      <c r="E626" s="318"/>
      <c r="F626" s="319"/>
      <c r="G626" s="104" t="s">
        <v>62</v>
      </c>
      <c r="H626" s="42">
        <f>ROUND(SUM(G623:G625),0)</f>
        <v>0</v>
      </c>
    </row>
    <row r="627" spans="1:8" ht="13.5" thickBot="1" x14ac:dyDescent="0.25">
      <c r="A627" s="320"/>
      <c r="B627" s="321"/>
      <c r="C627" s="322"/>
      <c r="D627" s="321"/>
      <c r="E627" s="322"/>
      <c r="F627" s="323"/>
      <c r="G627" s="343"/>
      <c r="H627" s="344"/>
    </row>
    <row r="628" spans="1:8" ht="13.5" thickBot="1" x14ac:dyDescent="0.25">
      <c r="A628" s="430" t="s">
        <v>3</v>
      </c>
      <c r="B628" s="431"/>
      <c r="C628" s="431"/>
      <c r="D628" s="431"/>
      <c r="E628" s="431"/>
      <c r="F628" s="431"/>
      <c r="G628" s="432"/>
      <c r="H628" s="42">
        <f>ROUND((H603+H612+H619+H626),0)</f>
        <v>0</v>
      </c>
    </row>
    <row r="629" spans="1:8" ht="13.5" thickBot="1" x14ac:dyDescent="0.25"/>
    <row r="630" spans="1:8" ht="51.75" customHeight="1" x14ac:dyDescent="0.2">
      <c r="A630" s="106" t="s">
        <v>46</v>
      </c>
      <c r="B630" s="455" t="s">
        <v>68</v>
      </c>
      <c r="C630" s="456"/>
      <c r="D630" s="456"/>
      <c r="E630" s="456"/>
      <c r="F630" s="456"/>
      <c r="G630" s="456"/>
      <c r="H630" s="457"/>
    </row>
    <row r="631" spans="1:8" ht="14.25" customHeight="1" x14ac:dyDescent="0.2">
      <c r="A631" s="83" t="s">
        <v>67</v>
      </c>
      <c r="B631" s="458" t="s">
        <v>22</v>
      </c>
      <c r="C631" s="459"/>
      <c r="D631" s="459"/>
      <c r="E631" s="459"/>
      <c r="F631" s="459"/>
      <c r="G631" s="460"/>
      <c r="H631" s="84" t="s">
        <v>66</v>
      </c>
    </row>
    <row r="632" spans="1:8" ht="13.5" customHeight="1" thickBot="1" x14ac:dyDescent="0.25">
      <c r="A632" s="85" t="str">
        <f>+PPTO!A32</f>
        <v>4.1</v>
      </c>
      <c r="B632" s="461" t="str">
        <f>+PPTO!B32</f>
        <v>Sub-Base granular</v>
      </c>
      <c r="C632" s="462"/>
      <c r="D632" s="462"/>
      <c r="E632" s="462"/>
      <c r="F632" s="462"/>
      <c r="G632" s="463"/>
      <c r="H632" s="194" t="str">
        <f>+PPTO!C32</f>
        <v>m3</v>
      </c>
    </row>
    <row r="633" spans="1:8" ht="13.5" thickBot="1" x14ac:dyDescent="0.25">
      <c r="A633" s="198"/>
      <c r="B633" s="6"/>
      <c r="C633" s="5"/>
      <c r="D633" s="2"/>
      <c r="E633" s="3"/>
      <c r="F633" s="232"/>
      <c r="G633" s="3"/>
      <c r="H633" s="199"/>
    </row>
    <row r="634" spans="1:8" ht="13.5" customHeight="1" thickBot="1" x14ac:dyDescent="0.25">
      <c r="A634" s="423" t="s">
        <v>14</v>
      </c>
      <c r="B634" s="424"/>
      <c r="C634" s="424"/>
      <c r="D634" s="424"/>
      <c r="E634" s="424"/>
      <c r="F634" s="424"/>
      <c r="G634" s="424"/>
      <c r="H634" s="425"/>
    </row>
    <row r="635" spans="1:8" x14ac:dyDescent="0.2">
      <c r="A635" s="426" t="s">
        <v>5</v>
      </c>
      <c r="B635" s="441"/>
      <c r="C635" s="427"/>
      <c r="D635" s="105" t="s">
        <v>6</v>
      </c>
      <c r="E635" s="22" t="s">
        <v>13</v>
      </c>
      <c r="F635" s="105" t="s">
        <v>12</v>
      </c>
      <c r="G635" s="23" t="s">
        <v>59</v>
      </c>
      <c r="H635" s="24"/>
    </row>
    <row r="636" spans="1:8" x14ac:dyDescent="0.2">
      <c r="A636" s="428" t="s">
        <v>20</v>
      </c>
      <c r="B636" s="442"/>
      <c r="C636" s="429"/>
      <c r="D636" s="25"/>
      <c r="E636" s="26"/>
      <c r="F636" s="27"/>
      <c r="G636" s="28"/>
      <c r="H636" s="29"/>
    </row>
    <row r="637" spans="1:8" ht="12.75" customHeight="1" x14ac:dyDescent="0.2">
      <c r="A637" s="443" t="s">
        <v>124</v>
      </c>
      <c r="B637" s="444"/>
      <c r="C637" s="445"/>
      <c r="D637" s="220" t="s">
        <v>125</v>
      </c>
      <c r="E637" s="31"/>
      <c r="F637" s="32"/>
      <c r="G637" s="33"/>
      <c r="H637" s="29"/>
    </row>
    <row r="638" spans="1:8" x14ac:dyDescent="0.2">
      <c r="A638" s="443"/>
      <c r="B638" s="444"/>
      <c r="C638" s="445"/>
      <c r="D638" s="220"/>
      <c r="E638" s="31"/>
      <c r="F638" s="32"/>
      <c r="G638" s="33"/>
      <c r="H638" s="29"/>
    </row>
    <row r="639" spans="1:8" x14ac:dyDescent="0.2">
      <c r="A639" s="446"/>
      <c r="B639" s="447"/>
      <c r="C639" s="448"/>
      <c r="D639" s="34"/>
      <c r="E639" s="31"/>
      <c r="F639" s="32"/>
      <c r="G639" s="33"/>
      <c r="H639" s="29"/>
    </row>
    <row r="640" spans="1:8" ht="13.5" thickBot="1" x14ac:dyDescent="0.25">
      <c r="A640" s="449"/>
      <c r="B640" s="450"/>
      <c r="C640" s="451"/>
      <c r="D640" s="35"/>
      <c r="E640" s="36"/>
      <c r="F640" s="233"/>
      <c r="G640" s="37"/>
      <c r="H640" s="29"/>
    </row>
    <row r="641" spans="1:8" ht="13.5" thickBot="1" x14ac:dyDescent="0.25">
      <c r="A641" s="76"/>
      <c r="B641" s="78"/>
      <c r="C641" s="77"/>
      <c r="D641" s="78"/>
      <c r="E641" s="77"/>
      <c r="F641" s="234"/>
      <c r="G641" s="104" t="s">
        <v>62</v>
      </c>
      <c r="H641" s="42">
        <f>ROUND(SUM(G636:G640),0)</f>
        <v>0</v>
      </c>
    </row>
    <row r="642" spans="1:8" ht="13.5" thickBot="1" x14ac:dyDescent="0.25">
      <c r="A642" s="38"/>
      <c r="B642" s="40"/>
      <c r="C642" s="39"/>
      <c r="D642" s="40"/>
      <c r="E642" s="39"/>
      <c r="F642" s="235"/>
      <c r="G642" s="41"/>
      <c r="H642" s="79"/>
    </row>
    <row r="643" spans="1:8" ht="13.5" thickBot="1" x14ac:dyDescent="0.25">
      <c r="A643" s="423" t="s">
        <v>15</v>
      </c>
      <c r="B643" s="424"/>
      <c r="C643" s="424"/>
      <c r="D643" s="424"/>
      <c r="E643" s="424"/>
      <c r="F643" s="424"/>
      <c r="G643" s="424"/>
      <c r="H643" s="425"/>
    </row>
    <row r="644" spans="1:8" x14ac:dyDescent="0.2">
      <c r="A644" s="426" t="s">
        <v>5</v>
      </c>
      <c r="B644" s="441"/>
      <c r="C644" s="427"/>
      <c r="D644" s="105" t="s">
        <v>7</v>
      </c>
      <c r="E644" s="21" t="s">
        <v>0</v>
      </c>
      <c r="F644" s="21" t="s">
        <v>60</v>
      </c>
      <c r="G644" s="23" t="s">
        <v>59</v>
      </c>
      <c r="H644" s="24"/>
    </row>
    <row r="645" spans="1:8" ht="12.75" customHeight="1" x14ac:dyDescent="0.2">
      <c r="A645" s="433" t="s">
        <v>151</v>
      </c>
      <c r="B645" s="434"/>
      <c r="C645" s="435"/>
      <c r="D645" s="229" t="s">
        <v>149</v>
      </c>
      <c r="E645" s="196"/>
      <c r="F645" s="44"/>
      <c r="G645" s="45"/>
      <c r="H645" s="29"/>
    </row>
    <row r="646" spans="1:8" x14ac:dyDescent="0.2">
      <c r="A646" s="436" t="s">
        <v>126</v>
      </c>
      <c r="B646" s="434"/>
      <c r="C646" s="435"/>
      <c r="D646" s="220" t="s">
        <v>127</v>
      </c>
      <c r="E646" s="196"/>
      <c r="F646" s="44"/>
      <c r="G646" s="45"/>
      <c r="H646" s="29"/>
    </row>
    <row r="647" spans="1:8" x14ac:dyDescent="0.2">
      <c r="A647" s="437"/>
      <c r="B647" s="434"/>
      <c r="C647" s="435"/>
      <c r="D647" s="34"/>
      <c r="E647" s="196"/>
      <c r="F647" s="197"/>
      <c r="G647" s="45"/>
      <c r="H647" s="29"/>
    </row>
    <row r="648" spans="1:8" x14ac:dyDescent="0.2">
      <c r="A648" s="437"/>
      <c r="B648" s="434"/>
      <c r="C648" s="435"/>
      <c r="D648" s="34"/>
      <c r="E648" s="196"/>
      <c r="F648" s="197"/>
      <c r="G648" s="45"/>
      <c r="H648" s="29"/>
    </row>
    <row r="649" spans="1:8" ht="13.5" thickBot="1" x14ac:dyDescent="0.25">
      <c r="A649" s="438"/>
      <c r="B649" s="439"/>
      <c r="C649" s="440"/>
      <c r="D649" s="35"/>
      <c r="E649" s="196"/>
      <c r="F649" s="197"/>
      <c r="G649" s="45"/>
      <c r="H649" s="50"/>
    </row>
    <row r="650" spans="1:8" ht="13.5" thickBot="1" x14ac:dyDescent="0.25">
      <c r="A650" s="76"/>
      <c r="B650" s="78"/>
      <c r="C650" s="77"/>
      <c r="D650" s="78"/>
      <c r="E650" s="77"/>
      <c r="F650" s="234"/>
      <c r="G650" s="104" t="s">
        <v>62</v>
      </c>
      <c r="H650" s="51">
        <f>SUM(G645:G649)</f>
        <v>0</v>
      </c>
    </row>
    <row r="651" spans="1:8" ht="13.5" thickBot="1" x14ac:dyDescent="0.25">
      <c r="A651" s="38"/>
      <c r="B651" s="40"/>
      <c r="C651" s="39"/>
      <c r="D651" s="40"/>
      <c r="E651" s="39"/>
      <c r="F651" s="235"/>
      <c r="G651" s="41"/>
      <c r="H651" s="80"/>
    </row>
    <row r="652" spans="1:8" ht="13.5" customHeight="1" thickBot="1" x14ac:dyDescent="0.25">
      <c r="A652" s="423" t="s">
        <v>8</v>
      </c>
      <c r="B652" s="424"/>
      <c r="C652" s="424"/>
      <c r="D652" s="424"/>
      <c r="E652" s="424"/>
      <c r="F652" s="424"/>
      <c r="G652" s="424"/>
      <c r="H652" s="425"/>
    </row>
    <row r="653" spans="1:8" x14ac:dyDescent="0.2">
      <c r="A653" s="81" t="s">
        <v>16</v>
      </c>
      <c r="B653" s="52" t="s">
        <v>7</v>
      </c>
      <c r="C653" s="53" t="s">
        <v>64</v>
      </c>
      <c r="D653" s="54" t="s">
        <v>65</v>
      </c>
      <c r="E653" s="53" t="s">
        <v>63</v>
      </c>
      <c r="F653" s="53" t="s">
        <v>4</v>
      </c>
      <c r="G653" s="23" t="s">
        <v>59</v>
      </c>
      <c r="H653" s="24"/>
    </row>
    <row r="654" spans="1:8" x14ac:dyDescent="0.2">
      <c r="A654" s="227" t="s">
        <v>151</v>
      </c>
      <c r="B654" s="202" t="s">
        <v>112</v>
      </c>
      <c r="C654" s="32"/>
      <c r="D654" s="203"/>
      <c r="E654" s="32"/>
      <c r="F654" s="204"/>
      <c r="G654" s="56"/>
      <c r="H654" s="29"/>
    </row>
    <row r="655" spans="1:8" x14ac:dyDescent="0.2">
      <c r="A655" s="55"/>
      <c r="B655" s="46"/>
      <c r="C655" s="30"/>
      <c r="D655" s="46"/>
      <c r="E655" s="57"/>
      <c r="F655" s="32"/>
      <c r="G655" s="46"/>
      <c r="H655" s="29"/>
    </row>
    <row r="656" spans="1:8" ht="13.5" thickBot="1" x14ac:dyDescent="0.25">
      <c r="A656" s="58"/>
      <c r="B656" s="59"/>
      <c r="C656" s="60"/>
      <c r="D656" s="36"/>
      <c r="E656" s="61"/>
      <c r="F656" s="238"/>
      <c r="G656" s="59"/>
      <c r="H656" s="29"/>
    </row>
    <row r="657" spans="1:8" ht="13.5" thickBot="1" x14ac:dyDescent="0.25">
      <c r="A657" s="76"/>
      <c r="B657" s="78"/>
      <c r="C657" s="77"/>
      <c r="D657" s="78"/>
      <c r="E657" s="77"/>
      <c r="F657" s="234"/>
      <c r="G657" s="104" t="s">
        <v>62</v>
      </c>
      <c r="H657" s="51">
        <f>SUM(G654:G656)</f>
        <v>0</v>
      </c>
    </row>
    <row r="658" spans="1:8" ht="13.5" thickBot="1" x14ac:dyDescent="0.25">
      <c r="A658" s="38"/>
      <c r="B658" s="40"/>
      <c r="C658" s="39"/>
      <c r="D658" s="40"/>
      <c r="E658" s="39"/>
      <c r="F658" s="235"/>
      <c r="G658" s="41"/>
      <c r="H658" s="80"/>
    </row>
    <row r="659" spans="1:8" ht="13.5" thickBot="1" x14ac:dyDescent="0.25">
      <c r="A659" s="423" t="s">
        <v>17</v>
      </c>
      <c r="B659" s="424"/>
      <c r="C659" s="424"/>
      <c r="D659" s="424"/>
      <c r="E659" s="424"/>
      <c r="F659" s="424"/>
      <c r="G659" s="424"/>
      <c r="H659" s="425"/>
    </row>
    <row r="660" spans="1:8" x14ac:dyDescent="0.2">
      <c r="A660" s="426" t="s">
        <v>9</v>
      </c>
      <c r="B660" s="427"/>
      <c r="C660" s="62" t="s">
        <v>10</v>
      </c>
      <c r="D660" s="105" t="s">
        <v>61</v>
      </c>
      <c r="E660" s="22" t="s">
        <v>11</v>
      </c>
      <c r="F660" s="63" t="s">
        <v>12</v>
      </c>
      <c r="G660" s="23" t="s">
        <v>59</v>
      </c>
      <c r="H660" s="24"/>
    </row>
    <row r="661" spans="1:8" x14ac:dyDescent="0.2">
      <c r="A661" s="428" t="s">
        <v>21</v>
      </c>
      <c r="B661" s="429"/>
      <c r="C661" s="67"/>
      <c r="D661" s="64"/>
      <c r="E661" s="65"/>
      <c r="F661" s="27"/>
      <c r="G661" s="66"/>
      <c r="H661" s="29"/>
    </row>
    <row r="662" spans="1:8" x14ac:dyDescent="0.2">
      <c r="A662" s="428" t="s">
        <v>36</v>
      </c>
      <c r="B662" s="429"/>
      <c r="C662" s="67"/>
      <c r="D662" s="64"/>
      <c r="E662" s="65"/>
      <c r="F662" s="27"/>
      <c r="G662" s="66"/>
      <c r="H662" s="29"/>
    </row>
    <row r="663" spans="1:8" ht="13.5" thickBot="1" x14ac:dyDescent="0.25">
      <c r="A663" s="58"/>
      <c r="B663" s="82"/>
      <c r="C663" s="36"/>
      <c r="D663" s="68"/>
      <c r="E663" s="69"/>
      <c r="F663" s="239"/>
      <c r="G663" s="70"/>
      <c r="H663" s="50"/>
    </row>
    <row r="664" spans="1:8" ht="13.5" thickBot="1" x14ac:dyDescent="0.25">
      <c r="A664" s="76"/>
      <c r="B664" s="78"/>
      <c r="C664" s="77"/>
      <c r="D664" s="78"/>
      <c r="E664" s="77"/>
      <c r="F664" s="234"/>
      <c r="G664" s="104" t="s">
        <v>62</v>
      </c>
      <c r="H664" s="42">
        <f>ROUND(SUM(G661:G663),0)</f>
        <v>0</v>
      </c>
    </row>
    <row r="665" spans="1:8" ht="13.5" thickBot="1" x14ac:dyDescent="0.25">
      <c r="A665" s="38"/>
      <c r="B665" s="40"/>
      <c r="C665" s="39"/>
      <c r="D665" s="40"/>
      <c r="E665" s="39"/>
      <c r="F665" s="235"/>
      <c r="G665" s="71"/>
      <c r="H665" s="43"/>
    </row>
    <row r="666" spans="1:8" ht="13.5" thickBot="1" x14ac:dyDescent="0.25">
      <c r="A666" s="430" t="s">
        <v>3</v>
      </c>
      <c r="B666" s="431"/>
      <c r="C666" s="431"/>
      <c r="D666" s="431"/>
      <c r="E666" s="431"/>
      <c r="F666" s="431"/>
      <c r="G666" s="432"/>
      <c r="H666" s="42">
        <f>ROUND((H641+H650+H657+H664),0)</f>
        <v>0</v>
      </c>
    </row>
    <row r="667" spans="1:8" ht="13.5" thickBot="1" x14ac:dyDescent="0.25">
      <c r="A667" s="72"/>
      <c r="B667" s="74"/>
      <c r="C667" s="73"/>
      <c r="D667" s="74"/>
      <c r="E667" s="73"/>
      <c r="F667" s="240"/>
      <c r="G667" s="73"/>
      <c r="H667" s="75"/>
    </row>
    <row r="668" spans="1:8" ht="13.5" thickBot="1" x14ac:dyDescent="0.25"/>
    <row r="669" spans="1:8" ht="51.75" customHeight="1" x14ac:dyDescent="0.2">
      <c r="A669" s="106" t="s">
        <v>46</v>
      </c>
      <c r="B669" s="455" t="s">
        <v>68</v>
      </c>
      <c r="C669" s="456"/>
      <c r="D669" s="456"/>
      <c r="E669" s="456"/>
      <c r="F669" s="456"/>
      <c r="G669" s="456"/>
      <c r="H669" s="457"/>
    </row>
    <row r="670" spans="1:8" ht="14.25" customHeight="1" x14ac:dyDescent="0.2">
      <c r="A670" s="83" t="s">
        <v>67</v>
      </c>
      <c r="B670" s="458" t="s">
        <v>22</v>
      </c>
      <c r="C670" s="459"/>
      <c r="D670" s="459"/>
      <c r="E670" s="459"/>
      <c r="F670" s="459"/>
      <c r="G670" s="460"/>
      <c r="H670" s="84" t="s">
        <v>66</v>
      </c>
    </row>
    <row r="671" spans="1:8" ht="13.5" customHeight="1" thickBot="1" x14ac:dyDescent="0.25">
      <c r="A671" s="85" t="str">
        <f>+PPTO!A33</f>
        <v>4.2</v>
      </c>
      <c r="B671" s="461" t="str">
        <f>+PPTO!B33</f>
        <v>Base granular</v>
      </c>
      <c r="C671" s="462"/>
      <c r="D671" s="462"/>
      <c r="E671" s="462"/>
      <c r="F671" s="462"/>
      <c r="G671" s="463"/>
      <c r="H671" s="194" t="str">
        <f>+PPTO!C33</f>
        <v>m3</v>
      </c>
    </row>
    <row r="672" spans="1:8" ht="13.5" thickBot="1" x14ac:dyDescent="0.25">
      <c r="A672" s="198"/>
      <c r="B672" s="6"/>
      <c r="C672" s="5"/>
      <c r="D672" s="2"/>
      <c r="E672" s="3"/>
      <c r="F672" s="232"/>
      <c r="G672" s="3"/>
      <c r="H672" s="199"/>
    </row>
    <row r="673" spans="1:8" ht="13.5" customHeight="1" thickBot="1" x14ac:dyDescent="0.25">
      <c r="A673" s="423" t="s">
        <v>14</v>
      </c>
      <c r="B673" s="424"/>
      <c r="C673" s="424"/>
      <c r="D673" s="424"/>
      <c r="E673" s="424"/>
      <c r="F673" s="424"/>
      <c r="G673" s="424"/>
      <c r="H673" s="425"/>
    </row>
    <row r="674" spans="1:8" x14ac:dyDescent="0.2">
      <c r="A674" s="426" t="s">
        <v>5</v>
      </c>
      <c r="B674" s="441"/>
      <c r="C674" s="427"/>
      <c r="D674" s="105" t="s">
        <v>6</v>
      </c>
      <c r="E674" s="22" t="s">
        <v>13</v>
      </c>
      <c r="F674" s="105" t="s">
        <v>12</v>
      </c>
      <c r="G674" s="23" t="s">
        <v>59</v>
      </c>
      <c r="H674" s="24"/>
    </row>
    <row r="675" spans="1:8" x14ac:dyDescent="0.2">
      <c r="A675" s="428" t="s">
        <v>20</v>
      </c>
      <c r="B675" s="442"/>
      <c r="C675" s="429"/>
      <c r="D675" s="25"/>
      <c r="E675" s="26"/>
      <c r="F675" s="27"/>
      <c r="G675" s="28"/>
      <c r="H675" s="29"/>
    </row>
    <row r="676" spans="1:8" ht="12.75" customHeight="1" x14ac:dyDescent="0.2">
      <c r="A676" s="443" t="s">
        <v>124</v>
      </c>
      <c r="B676" s="444"/>
      <c r="C676" s="445"/>
      <c r="D676" s="220" t="s">
        <v>125</v>
      </c>
      <c r="E676" s="31"/>
      <c r="F676" s="32"/>
      <c r="G676" s="33"/>
      <c r="H676" s="29"/>
    </row>
    <row r="677" spans="1:8" x14ac:dyDescent="0.2">
      <c r="A677" s="443"/>
      <c r="B677" s="444"/>
      <c r="C677" s="445"/>
      <c r="D677" s="220"/>
      <c r="E677" s="31"/>
      <c r="F677" s="32"/>
      <c r="G677" s="33"/>
      <c r="H677" s="29"/>
    </row>
    <row r="678" spans="1:8" x14ac:dyDescent="0.2">
      <c r="A678" s="446"/>
      <c r="B678" s="447"/>
      <c r="C678" s="448"/>
      <c r="D678" s="34"/>
      <c r="E678" s="31"/>
      <c r="F678" s="32"/>
      <c r="G678" s="33"/>
      <c r="H678" s="29"/>
    </row>
    <row r="679" spans="1:8" ht="13.5" thickBot="1" x14ac:dyDescent="0.25">
      <c r="A679" s="449"/>
      <c r="B679" s="450"/>
      <c r="C679" s="451"/>
      <c r="D679" s="35"/>
      <c r="E679" s="36"/>
      <c r="F679" s="233"/>
      <c r="G679" s="37"/>
      <c r="H679" s="29"/>
    </row>
    <row r="680" spans="1:8" ht="13.5" thickBot="1" x14ac:dyDescent="0.25">
      <c r="A680" s="76"/>
      <c r="B680" s="78"/>
      <c r="C680" s="77"/>
      <c r="D680" s="78"/>
      <c r="E680" s="77"/>
      <c r="F680" s="234"/>
      <c r="G680" s="104" t="s">
        <v>62</v>
      </c>
      <c r="H680" s="42">
        <f>ROUND(SUM(G675:G679),0)</f>
        <v>0</v>
      </c>
    </row>
    <row r="681" spans="1:8" ht="13.5" thickBot="1" x14ac:dyDescent="0.25">
      <c r="A681" s="38"/>
      <c r="B681" s="40"/>
      <c r="C681" s="39"/>
      <c r="D681" s="40"/>
      <c r="E681" s="39"/>
      <c r="F681" s="235"/>
      <c r="G681" s="41"/>
      <c r="H681" s="79"/>
    </row>
    <row r="682" spans="1:8" ht="13.5" thickBot="1" x14ac:dyDescent="0.25">
      <c r="A682" s="423" t="s">
        <v>15</v>
      </c>
      <c r="B682" s="424"/>
      <c r="C682" s="424"/>
      <c r="D682" s="424"/>
      <c r="E682" s="424"/>
      <c r="F682" s="424"/>
      <c r="G682" s="424"/>
      <c r="H682" s="425"/>
    </row>
    <row r="683" spans="1:8" x14ac:dyDescent="0.2">
      <c r="A683" s="426" t="s">
        <v>5</v>
      </c>
      <c r="B683" s="441"/>
      <c r="C683" s="427"/>
      <c r="D683" s="105" t="s">
        <v>7</v>
      </c>
      <c r="E683" s="21" t="s">
        <v>0</v>
      </c>
      <c r="F683" s="21" t="s">
        <v>60</v>
      </c>
      <c r="G683" s="23" t="s">
        <v>59</v>
      </c>
      <c r="H683" s="24"/>
    </row>
    <row r="684" spans="1:8" ht="14.25" x14ac:dyDescent="0.2">
      <c r="A684" s="454" t="s">
        <v>168</v>
      </c>
      <c r="B684" s="434"/>
      <c r="C684" s="435"/>
      <c r="D684" s="229" t="s">
        <v>149</v>
      </c>
      <c r="E684" s="196"/>
      <c r="F684" s="44"/>
      <c r="G684" s="45"/>
      <c r="H684" s="29"/>
    </row>
    <row r="685" spans="1:8" x14ac:dyDescent="0.2">
      <c r="A685" s="436" t="s">
        <v>126</v>
      </c>
      <c r="B685" s="434"/>
      <c r="C685" s="435"/>
      <c r="D685" s="220" t="s">
        <v>127</v>
      </c>
      <c r="E685" s="196"/>
      <c r="F685" s="44"/>
      <c r="G685" s="45"/>
      <c r="H685" s="29"/>
    </row>
    <row r="686" spans="1:8" x14ac:dyDescent="0.2">
      <c r="A686" s="437"/>
      <c r="B686" s="434"/>
      <c r="C686" s="435"/>
      <c r="D686" s="34"/>
      <c r="E686" s="196"/>
      <c r="F686" s="197"/>
      <c r="G686" s="45"/>
      <c r="H686" s="29"/>
    </row>
    <row r="687" spans="1:8" x14ac:dyDescent="0.2">
      <c r="A687" s="437"/>
      <c r="B687" s="434"/>
      <c r="C687" s="435"/>
      <c r="D687" s="34"/>
      <c r="E687" s="196"/>
      <c r="F687" s="197"/>
      <c r="G687" s="45"/>
      <c r="H687" s="29"/>
    </row>
    <row r="688" spans="1:8" ht="13.5" thickBot="1" x14ac:dyDescent="0.25">
      <c r="A688" s="438"/>
      <c r="B688" s="439"/>
      <c r="C688" s="440"/>
      <c r="D688" s="35"/>
      <c r="E688" s="196"/>
      <c r="F688" s="197"/>
      <c r="G688" s="45"/>
      <c r="H688" s="50"/>
    </row>
    <row r="689" spans="1:8" ht="13.5" thickBot="1" x14ac:dyDescent="0.25">
      <c r="A689" s="76"/>
      <c r="B689" s="78"/>
      <c r="C689" s="77"/>
      <c r="D689" s="78"/>
      <c r="E689" s="77"/>
      <c r="F689" s="234"/>
      <c r="G689" s="104" t="s">
        <v>62</v>
      </c>
      <c r="H689" s="51">
        <f>SUM(G684:G688)</f>
        <v>0</v>
      </c>
    </row>
    <row r="690" spans="1:8" ht="13.5" thickBot="1" x14ac:dyDescent="0.25">
      <c r="A690" s="38"/>
      <c r="B690" s="40"/>
      <c r="C690" s="39"/>
      <c r="D690" s="40"/>
      <c r="E690" s="39"/>
      <c r="F690" s="235"/>
      <c r="G690" s="41"/>
      <c r="H690" s="80"/>
    </row>
    <row r="691" spans="1:8" ht="13.5" customHeight="1" thickBot="1" x14ac:dyDescent="0.25">
      <c r="A691" s="423" t="s">
        <v>8</v>
      </c>
      <c r="B691" s="424"/>
      <c r="C691" s="424"/>
      <c r="D691" s="424"/>
      <c r="E691" s="424"/>
      <c r="F691" s="424"/>
      <c r="G691" s="424"/>
      <c r="H691" s="425"/>
    </row>
    <row r="692" spans="1:8" x14ac:dyDescent="0.2">
      <c r="A692" s="81" t="s">
        <v>16</v>
      </c>
      <c r="B692" s="52" t="s">
        <v>7</v>
      </c>
      <c r="C692" s="53" t="s">
        <v>64</v>
      </c>
      <c r="D692" s="54" t="s">
        <v>65</v>
      </c>
      <c r="E692" s="53" t="s">
        <v>63</v>
      </c>
      <c r="F692" s="53" t="s">
        <v>4</v>
      </c>
      <c r="G692" s="23" t="s">
        <v>59</v>
      </c>
      <c r="H692" s="24"/>
    </row>
    <row r="693" spans="1:8" x14ac:dyDescent="0.2">
      <c r="A693" s="275" t="s">
        <v>168</v>
      </c>
      <c r="B693" s="202" t="s">
        <v>112</v>
      </c>
      <c r="C693" s="32"/>
      <c r="D693" s="203"/>
      <c r="E693" s="32"/>
      <c r="F693" s="204"/>
      <c r="G693" s="56"/>
      <c r="H693" s="29"/>
    </row>
    <row r="694" spans="1:8" x14ac:dyDescent="0.2">
      <c r="A694" s="55"/>
      <c r="B694" s="46"/>
      <c r="C694" s="30"/>
      <c r="D694" s="46"/>
      <c r="E694" s="57"/>
      <c r="F694" s="32"/>
      <c r="G694" s="46"/>
      <c r="H694" s="29"/>
    </row>
    <row r="695" spans="1:8" ht="13.5" thickBot="1" x14ac:dyDescent="0.25">
      <c r="A695" s="58"/>
      <c r="B695" s="59"/>
      <c r="C695" s="60"/>
      <c r="D695" s="36"/>
      <c r="E695" s="61"/>
      <c r="F695" s="238"/>
      <c r="G695" s="59"/>
      <c r="H695" s="29"/>
    </row>
    <row r="696" spans="1:8" ht="13.5" thickBot="1" x14ac:dyDescent="0.25">
      <c r="A696" s="76"/>
      <c r="B696" s="78"/>
      <c r="C696" s="77"/>
      <c r="D696" s="78"/>
      <c r="E696" s="77"/>
      <c r="F696" s="234"/>
      <c r="G696" s="104" t="s">
        <v>62</v>
      </c>
      <c r="H696" s="51">
        <f>SUM(G693:G695)</f>
        <v>0</v>
      </c>
    </row>
    <row r="697" spans="1:8" ht="13.5" thickBot="1" x14ac:dyDescent="0.25">
      <c r="A697" s="38"/>
      <c r="B697" s="40"/>
      <c r="C697" s="39"/>
      <c r="D697" s="40"/>
      <c r="E697" s="39"/>
      <c r="F697" s="235"/>
      <c r="G697" s="41"/>
      <c r="H697" s="80"/>
    </row>
    <row r="698" spans="1:8" ht="13.5" thickBot="1" x14ac:dyDescent="0.25">
      <c r="A698" s="423" t="s">
        <v>17</v>
      </c>
      <c r="B698" s="424"/>
      <c r="C698" s="424"/>
      <c r="D698" s="424"/>
      <c r="E698" s="424"/>
      <c r="F698" s="424"/>
      <c r="G698" s="424"/>
      <c r="H698" s="425"/>
    </row>
    <row r="699" spans="1:8" x14ac:dyDescent="0.2">
      <c r="A699" s="426" t="s">
        <v>9</v>
      </c>
      <c r="B699" s="427"/>
      <c r="C699" s="62" t="s">
        <v>10</v>
      </c>
      <c r="D699" s="105" t="s">
        <v>61</v>
      </c>
      <c r="E699" s="22" t="s">
        <v>11</v>
      </c>
      <c r="F699" s="63" t="s">
        <v>12</v>
      </c>
      <c r="G699" s="23" t="s">
        <v>59</v>
      </c>
      <c r="H699" s="24"/>
    </row>
    <row r="700" spans="1:8" x14ac:dyDescent="0.2">
      <c r="A700" s="428" t="s">
        <v>21</v>
      </c>
      <c r="B700" s="429"/>
      <c r="C700" s="67"/>
      <c r="D700" s="64"/>
      <c r="E700" s="65"/>
      <c r="F700" s="27"/>
      <c r="G700" s="66"/>
      <c r="H700" s="29"/>
    </row>
    <row r="701" spans="1:8" x14ac:dyDescent="0.2">
      <c r="A701" s="428" t="s">
        <v>36</v>
      </c>
      <c r="B701" s="429"/>
      <c r="C701" s="67"/>
      <c r="D701" s="64"/>
      <c r="E701" s="65"/>
      <c r="F701" s="27"/>
      <c r="G701" s="66"/>
      <c r="H701" s="29"/>
    </row>
    <row r="702" spans="1:8" ht="13.5" thickBot="1" x14ac:dyDescent="0.25">
      <c r="A702" s="58"/>
      <c r="B702" s="82"/>
      <c r="C702" s="36"/>
      <c r="D702" s="68"/>
      <c r="E702" s="69"/>
      <c r="F702" s="239"/>
      <c r="G702" s="70"/>
      <c r="H702" s="50"/>
    </row>
    <row r="703" spans="1:8" ht="13.5" thickBot="1" x14ac:dyDescent="0.25">
      <c r="A703" s="76"/>
      <c r="B703" s="78"/>
      <c r="C703" s="77"/>
      <c r="D703" s="78"/>
      <c r="E703" s="77"/>
      <c r="F703" s="234"/>
      <c r="G703" s="104" t="s">
        <v>62</v>
      </c>
      <c r="H703" s="42">
        <f>ROUND(SUM(G700:G702),0)</f>
        <v>0</v>
      </c>
    </row>
    <row r="704" spans="1:8" ht="13.5" thickBot="1" x14ac:dyDescent="0.25">
      <c r="A704" s="38"/>
      <c r="B704" s="40"/>
      <c r="C704" s="39"/>
      <c r="D704" s="40"/>
      <c r="E704" s="39"/>
      <c r="F704" s="235"/>
      <c r="G704" s="71"/>
      <c r="H704" s="43"/>
    </row>
    <row r="705" spans="1:8" ht="13.5" thickBot="1" x14ac:dyDescent="0.25">
      <c r="A705" s="430" t="s">
        <v>3</v>
      </c>
      <c r="B705" s="431"/>
      <c r="C705" s="431"/>
      <c r="D705" s="431"/>
      <c r="E705" s="431"/>
      <c r="F705" s="431"/>
      <c r="G705" s="432"/>
      <c r="H705" s="42">
        <f>ROUND((H680+H689+H696+H703),0)</f>
        <v>0</v>
      </c>
    </row>
    <row r="706" spans="1:8" ht="13.5" thickBot="1" x14ac:dyDescent="0.25">
      <c r="A706" s="72"/>
      <c r="B706" s="74"/>
      <c r="C706" s="73"/>
      <c r="D706" s="74"/>
      <c r="E706" s="73"/>
      <c r="F706" s="240"/>
      <c r="G706" s="73"/>
      <c r="H706" s="75"/>
    </row>
    <row r="707" spans="1:8" ht="13.5" thickBot="1" x14ac:dyDescent="0.25"/>
    <row r="708" spans="1:8" ht="51.75" customHeight="1" x14ac:dyDescent="0.2">
      <c r="A708" s="106" t="s">
        <v>46</v>
      </c>
      <c r="B708" s="455" t="s">
        <v>68</v>
      </c>
      <c r="C708" s="456"/>
      <c r="D708" s="456"/>
      <c r="E708" s="456"/>
      <c r="F708" s="456"/>
      <c r="G708" s="456"/>
      <c r="H708" s="457"/>
    </row>
    <row r="709" spans="1:8" ht="14.25" customHeight="1" x14ac:dyDescent="0.2">
      <c r="A709" s="83" t="s">
        <v>67</v>
      </c>
      <c r="B709" s="458" t="s">
        <v>22</v>
      </c>
      <c r="C709" s="459"/>
      <c r="D709" s="459"/>
      <c r="E709" s="459"/>
      <c r="F709" s="459"/>
      <c r="G709" s="460"/>
      <c r="H709" s="84" t="s">
        <v>66</v>
      </c>
    </row>
    <row r="710" spans="1:8" ht="13.5" customHeight="1" thickBot="1" x14ac:dyDescent="0.25">
      <c r="A710" s="85" t="str">
        <f>+PPTO!A36</f>
        <v>5.1</v>
      </c>
      <c r="B710" s="461" t="str">
        <f>+PPTO!B36</f>
        <v>Vías peatonales, rampas, andenes y escalas en Concreto de 21 MPa e= 0.10 m</v>
      </c>
      <c r="C710" s="462"/>
      <c r="D710" s="462"/>
      <c r="E710" s="462"/>
      <c r="F710" s="462"/>
      <c r="G710" s="463"/>
      <c r="H710" s="194" t="str">
        <f>+PPTO!C36</f>
        <v>m2</v>
      </c>
    </row>
    <row r="711" spans="1:8" ht="13.5" thickBot="1" x14ac:dyDescent="0.25">
      <c r="A711" s="198"/>
      <c r="B711" s="6"/>
      <c r="C711" s="5"/>
      <c r="D711" s="2"/>
      <c r="E711" s="3"/>
      <c r="F711" s="232"/>
      <c r="G711" s="3"/>
      <c r="H711" s="199"/>
    </row>
    <row r="712" spans="1:8" ht="13.5" customHeight="1" thickBot="1" x14ac:dyDescent="0.25">
      <c r="A712" s="423" t="s">
        <v>14</v>
      </c>
      <c r="B712" s="424"/>
      <c r="C712" s="424"/>
      <c r="D712" s="424"/>
      <c r="E712" s="424"/>
      <c r="F712" s="424"/>
      <c r="G712" s="424"/>
      <c r="H712" s="425"/>
    </row>
    <row r="713" spans="1:8" x14ac:dyDescent="0.2">
      <c r="A713" s="426" t="s">
        <v>5</v>
      </c>
      <c r="B713" s="441"/>
      <c r="C713" s="427"/>
      <c r="D713" s="105" t="s">
        <v>6</v>
      </c>
      <c r="E713" s="22" t="s">
        <v>13</v>
      </c>
      <c r="F713" s="105" t="s">
        <v>12</v>
      </c>
      <c r="G713" s="23" t="s">
        <v>59</v>
      </c>
      <c r="H713" s="24"/>
    </row>
    <row r="714" spans="1:8" x14ac:dyDescent="0.2">
      <c r="A714" s="428" t="s">
        <v>20</v>
      </c>
      <c r="B714" s="442"/>
      <c r="C714" s="429"/>
      <c r="D714" s="25"/>
      <c r="E714" s="26"/>
      <c r="F714" s="27"/>
      <c r="G714" s="28"/>
      <c r="H714" s="29"/>
    </row>
    <row r="715" spans="1:8" ht="12.75" customHeight="1" x14ac:dyDescent="0.2">
      <c r="A715" s="443"/>
      <c r="B715" s="444"/>
      <c r="C715" s="445"/>
      <c r="D715" s="220"/>
      <c r="E715" s="31"/>
      <c r="F715" s="32"/>
      <c r="G715" s="33"/>
      <c r="H715" s="29"/>
    </row>
    <row r="716" spans="1:8" x14ac:dyDescent="0.2">
      <c r="A716" s="443"/>
      <c r="B716" s="444"/>
      <c r="C716" s="445"/>
      <c r="D716" s="220"/>
      <c r="E716" s="31"/>
      <c r="F716" s="32"/>
      <c r="G716" s="33"/>
      <c r="H716" s="29"/>
    </row>
    <row r="717" spans="1:8" x14ac:dyDescent="0.2">
      <c r="A717" s="446"/>
      <c r="B717" s="447"/>
      <c r="C717" s="448"/>
      <c r="D717" s="34"/>
      <c r="E717" s="31"/>
      <c r="F717" s="32"/>
      <c r="G717" s="33"/>
      <c r="H717" s="29"/>
    </row>
    <row r="718" spans="1:8" ht="13.5" thickBot="1" x14ac:dyDescent="0.25">
      <c r="A718" s="449"/>
      <c r="B718" s="450"/>
      <c r="C718" s="451"/>
      <c r="D718" s="35"/>
      <c r="E718" s="36"/>
      <c r="F718" s="233"/>
      <c r="G718" s="37"/>
      <c r="H718" s="29"/>
    </row>
    <row r="719" spans="1:8" ht="13.5" thickBot="1" x14ac:dyDescent="0.25">
      <c r="A719" s="76"/>
      <c r="B719" s="78"/>
      <c r="C719" s="77"/>
      <c r="D719" s="78"/>
      <c r="E719" s="77"/>
      <c r="F719" s="234"/>
      <c r="G719" s="104" t="s">
        <v>62</v>
      </c>
      <c r="H719" s="42">
        <f>ROUND(SUM(G714:G718),0)</f>
        <v>0</v>
      </c>
    </row>
    <row r="720" spans="1:8" ht="13.5" thickBot="1" x14ac:dyDescent="0.25">
      <c r="A720" s="38"/>
      <c r="B720" s="40"/>
      <c r="C720" s="39"/>
      <c r="D720" s="40"/>
      <c r="E720" s="39"/>
      <c r="F720" s="235"/>
      <c r="G720" s="41"/>
      <c r="H720" s="79"/>
    </row>
    <row r="721" spans="1:8" ht="13.5" thickBot="1" x14ac:dyDescent="0.25">
      <c r="A721" s="423" t="s">
        <v>15</v>
      </c>
      <c r="B721" s="424"/>
      <c r="C721" s="424"/>
      <c r="D721" s="424"/>
      <c r="E721" s="424"/>
      <c r="F721" s="424"/>
      <c r="G721" s="424"/>
      <c r="H721" s="425"/>
    </row>
    <row r="722" spans="1:8" x14ac:dyDescent="0.2">
      <c r="A722" s="426" t="s">
        <v>5</v>
      </c>
      <c r="B722" s="441"/>
      <c r="C722" s="427"/>
      <c r="D722" s="105" t="s">
        <v>7</v>
      </c>
      <c r="E722" s="21" t="s">
        <v>0</v>
      </c>
      <c r="F722" s="21" t="s">
        <v>60</v>
      </c>
      <c r="G722" s="23" t="s">
        <v>59</v>
      </c>
      <c r="H722" s="24"/>
    </row>
    <row r="723" spans="1:8" ht="14.25" x14ac:dyDescent="0.2">
      <c r="A723" s="418" t="s">
        <v>152</v>
      </c>
      <c r="B723" s="418"/>
      <c r="C723" s="419"/>
      <c r="D723" s="226" t="s">
        <v>149</v>
      </c>
      <c r="E723" s="196">
        <f>1*1*0.1</f>
        <v>0.1</v>
      </c>
      <c r="F723" s="44"/>
      <c r="G723" s="231"/>
      <c r="H723" s="29"/>
    </row>
    <row r="724" spans="1:8" x14ac:dyDescent="0.2">
      <c r="A724" s="436"/>
      <c r="B724" s="434"/>
      <c r="C724" s="435"/>
      <c r="D724" s="220"/>
      <c r="E724" s="196"/>
      <c r="F724" s="44"/>
      <c r="G724" s="45"/>
      <c r="H724" s="29"/>
    </row>
    <row r="725" spans="1:8" x14ac:dyDescent="0.2">
      <c r="A725" s="437"/>
      <c r="B725" s="434"/>
      <c r="C725" s="435"/>
      <c r="D725" s="34"/>
      <c r="E725" s="196"/>
      <c r="F725" s="197"/>
      <c r="G725" s="45"/>
      <c r="H725" s="29"/>
    </row>
    <row r="726" spans="1:8" x14ac:dyDescent="0.2">
      <c r="A726" s="437"/>
      <c r="B726" s="434"/>
      <c r="C726" s="435"/>
      <c r="D726" s="34"/>
      <c r="E726" s="196"/>
      <c r="F726" s="197"/>
      <c r="G726" s="45"/>
      <c r="H726" s="29"/>
    </row>
    <row r="727" spans="1:8" ht="13.5" thickBot="1" x14ac:dyDescent="0.25">
      <c r="A727" s="438"/>
      <c r="B727" s="439"/>
      <c r="C727" s="440"/>
      <c r="D727" s="35"/>
      <c r="E727" s="196"/>
      <c r="F727" s="197"/>
      <c r="G727" s="45"/>
      <c r="H727" s="50"/>
    </row>
    <row r="728" spans="1:8" ht="13.5" thickBot="1" x14ac:dyDescent="0.25">
      <c r="A728" s="76"/>
      <c r="B728" s="78"/>
      <c r="C728" s="77"/>
      <c r="D728" s="78"/>
      <c r="E728" s="77"/>
      <c r="F728" s="234"/>
      <c r="G728" s="104" t="s">
        <v>62</v>
      </c>
      <c r="H728" s="51">
        <f>SUM(G723:G727)</f>
        <v>0</v>
      </c>
    </row>
    <row r="729" spans="1:8" ht="13.5" thickBot="1" x14ac:dyDescent="0.25">
      <c r="A729" s="38"/>
      <c r="B729" s="40"/>
      <c r="C729" s="39"/>
      <c r="D729" s="40"/>
      <c r="E729" s="39"/>
      <c r="F729" s="235"/>
      <c r="G729" s="41"/>
      <c r="H729" s="80"/>
    </row>
    <row r="730" spans="1:8" ht="13.5" customHeight="1" thickBot="1" x14ac:dyDescent="0.25">
      <c r="A730" s="423" t="s">
        <v>8</v>
      </c>
      <c r="B730" s="424"/>
      <c r="C730" s="424"/>
      <c r="D730" s="424"/>
      <c r="E730" s="424"/>
      <c r="F730" s="424"/>
      <c r="G730" s="424"/>
      <c r="H730" s="425"/>
    </row>
    <row r="731" spans="1:8" x14ac:dyDescent="0.2">
      <c r="A731" s="81" t="s">
        <v>16</v>
      </c>
      <c r="B731" s="52" t="s">
        <v>7</v>
      </c>
      <c r="C731" s="53" t="s">
        <v>64</v>
      </c>
      <c r="D731" s="54" t="s">
        <v>65</v>
      </c>
      <c r="E731" s="53" t="s">
        <v>63</v>
      </c>
      <c r="F731" s="53" t="s">
        <v>4</v>
      </c>
      <c r="G731" s="23" t="s">
        <v>59</v>
      </c>
      <c r="H731" s="24"/>
    </row>
    <row r="732" spans="1:8" x14ac:dyDescent="0.2">
      <c r="A732" s="227" t="s">
        <v>148</v>
      </c>
      <c r="B732" s="202" t="s">
        <v>112</v>
      </c>
      <c r="C732" s="32">
        <v>0.25</v>
      </c>
      <c r="D732" s="203"/>
      <c r="E732" s="32"/>
      <c r="F732" s="204"/>
      <c r="G732" s="56"/>
      <c r="H732" s="29"/>
    </row>
    <row r="733" spans="1:8" x14ac:dyDescent="0.2">
      <c r="A733" s="55"/>
      <c r="B733" s="46"/>
      <c r="C733" s="30"/>
      <c r="D733" s="46"/>
      <c r="E733" s="57"/>
      <c r="F733" s="32"/>
      <c r="G733" s="46"/>
      <c r="H733" s="29"/>
    </row>
    <row r="734" spans="1:8" ht="13.5" thickBot="1" x14ac:dyDescent="0.25">
      <c r="A734" s="58"/>
      <c r="B734" s="59"/>
      <c r="C734" s="60"/>
      <c r="D734" s="36"/>
      <c r="E734" s="61"/>
      <c r="F734" s="238"/>
      <c r="G734" s="59"/>
      <c r="H734" s="29"/>
    </row>
    <row r="735" spans="1:8" ht="13.5" thickBot="1" x14ac:dyDescent="0.25">
      <c r="A735" s="76"/>
      <c r="B735" s="78"/>
      <c r="C735" s="77"/>
      <c r="D735" s="78"/>
      <c r="E735" s="77"/>
      <c r="F735" s="234"/>
      <c r="G735" s="104" t="s">
        <v>62</v>
      </c>
      <c r="H735" s="51">
        <f>SUM(G732:G734)</f>
        <v>0</v>
      </c>
    </row>
    <row r="736" spans="1:8" ht="13.5" thickBot="1" x14ac:dyDescent="0.25">
      <c r="A736" s="38"/>
      <c r="B736" s="40"/>
      <c r="C736" s="39"/>
      <c r="D736" s="40"/>
      <c r="E736" s="39"/>
      <c r="F736" s="235"/>
      <c r="G736" s="41"/>
      <c r="H736" s="80"/>
    </row>
    <row r="737" spans="1:8" ht="13.5" thickBot="1" x14ac:dyDescent="0.25">
      <c r="A737" s="423" t="s">
        <v>17</v>
      </c>
      <c r="B737" s="424"/>
      <c r="C737" s="424"/>
      <c r="D737" s="424"/>
      <c r="E737" s="424"/>
      <c r="F737" s="424"/>
      <c r="G737" s="424"/>
      <c r="H737" s="425"/>
    </row>
    <row r="738" spans="1:8" x14ac:dyDescent="0.2">
      <c r="A738" s="426" t="s">
        <v>9</v>
      </c>
      <c r="B738" s="427"/>
      <c r="C738" s="62" t="s">
        <v>10</v>
      </c>
      <c r="D738" s="105" t="s">
        <v>61</v>
      </c>
      <c r="E738" s="22" t="s">
        <v>11</v>
      </c>
      <c r="F738" s="63" t="s">
        <v>12</v>
      </c>
      <c r="G738" s="23" t="s">
        <v>59</v>
      </c>
      <c r="H738" s="24"/>
    </row>
    <row r="739" spans="1:8" x14ac:dyDescent="0.2">
      <c r="A739" s="428" t="s">
        <v>21</v>
      </c>
      <c r="B739" s="429"/>
      <c r="C739" s="67"/>
      <c r="D739" s="64"/>
      <c r="E739" s="65"/>
      <c r="F739" s="27"/>
      <c r="G739" s="66"/>
      <c r="H739" s="29"/>
    </row>
    <row r="740" spans="1:8" x14ac:dyDescent="0.2">
      <c r="A740" s="428" t="s">
        <v>107</v>
      </c>
      <c r="B740" s="429"/>
      <c r="C740" s="67"/>
      <c r="D740" s="64"/>
      <c r="E740" s="65"/>
      <c r="F740" s="27"/>
      <c r="G740" s="66"/>
      <c r="H740" s="29"/>
    </row>
    <row r="741" spans="1:8" ht="13.5" thickBot="1" x14ac:dyDescent="0.25">
      <c r="A741" s="58"/>
      <c r="B741" s="82"/>
      <c r="C741" s="36"/>
      <c r="D741" s="68"/>
      <c r="E741" s="69"/>
      <c r="F741" s="239"/>
      <c r="G741" s="70"/>
      <c r="H741" s="50"/>
    </row>
    <row r="742" spans="1:8" ht="13.5" thickBot="1" x14ac:dyDescent="0.25">
      <c r="A742" s="76"/>
      <c r="B742" s="78"/>
      <c r="C742" s="77"/>
      <c r="D742" s="78"/>
      <c r="E742" s="77"/>
      <c r="F742" s="234"/>
      <c r="G742" s="104" t="s">
        <v>62</v>
      </c>
      <c r="H742" s="42">
        <f>ROUND(SUM(G739:G741),0)</f>
        <v>0</v>
      </c>
    </row>
    <row r="743" spans="1:8" ht="13.5" thickBot="1" x14ac:dyDescent="0.25">
      <c r="A743" s="38"/>
      <c r="B743" s="40"/>
      <c r="C743" s="39"/>
      <c r="D743" s="40"/>
      <c r="E743" s="39"/>
      <c r="F743" s="235"/>
      <c r="G743" s="71"/>
      <c r="H743" s="43"/>
    </row>
    <row r="744" spans="1:8" ht="13.5" thickBot="1" x14ac:dyDescent="0.25">
      <c r="A744" s="430" t="s">
        <v>3</v>
      </c>
      <c r="B744" s="431"/>
      <c r="C744" s="431"/>
      <c r="D744" s="431"/>
      <c r="E744" s="431"/>
      <c r="F744" s="431"/>
      <c r="G744" s="432"/>
      <c r="H744" s="42">
        <f>ROUND((H719+H728+H735+H742),0)</f>
        <v>0</v>
      </c>
    </row>
    <row r="745" spans="1:8" ht="13.5" thickBot="1" x14ac:dyDescent="0.25">
      <c r="A745" s="72"/>
      <c r="B745" s="74"/>
      <c r="C745" s="73"/>
      <c r="D745" s="74"/>
      <c r="E745" s="73"/>
      <c r="F745" s="240"/>
      <c r="G745" s="73"/>
      <c r="H745" s="75"/>
    </row>
    <row r="746" spans="1:8" ht="13.5" thickBot="1" x14ac:dyDescent="0.25"/>
    <row r="747" spans="1:8" ht="51.75" customHeight="1" x14ac:dyDescent="0.2">
      <c r="A747" s="106" t="s">
        <v>46</v>
      </c>
      <c r="B747" s="455" t="s">
        <v>68</v>
      </c>
      <c r="C747" s="456"/>
      <c r="D747" s="456"/>
      <c r="E747" s="456"/>
      <c r="F747" s="456"/>
      <c r="G747" s="456"/>
      <c r="H747" s="457"/>
    </row>
    <row r="748" spans="1:8" ht="14.25" customHeight="1" x14ac:dyDescent="0.2">
      <c r="A748" s="83" t="s">
        <v>67</v>
      </c>
      <c r="B748" s="458" t="s">
        <v>22</v>
      </c>
      <c r="C748" s="459"/>
      <c r="D748" s="459"/>
      <c r="E748" s="459"/>
      <c r="F748" s="459"/>
      <c r="G748" s="460"/>
      <c r="H748" s="84" t="s">
        <v>66</v>
      </c>
    </row>
    <row r="749" spans="1:8" ht="13.5" customHeight="1" thickBot="1" x14ac:dyDescent="0.25">
      <c r="A749" s="85" t="str">
        <f>+PPTO!A37</f>
        <v>5.2</v>
      </c>
      <c r="B749" s="461" t="str">
        <f>+PPTO!B37</f>
        <v>Pavimento de concreto hidráulico</v>
      </c>
      <c r="C749" s="462"/>
      <c r="D749" s="462"/>
      <c r="E749" s="462"/>
      <c r="F749" s="462"/>
      <c r="G749" s="463"/>
      <c r="H749" s="194" t="str">
        <f>+PPTO!C37</f>
        <v>m3</v>
      </c>
    </row>
    <row r="750" spans="1:8" ht="13.5" thickBot="1" x14ac:dyDescent="0.25">
      <c r="A750" s="198"/>
      <c r="B750" s="6"/>
      <c r="C750" s="5"/>
      <c r="D750" s="2"/>
      <c r="E750" s="3"/>
      <c r="F750" s="232"/>
      <c r="G750" s="3"/>
      <c r="H750" s="199"/>
    </row>
    <row r="751" spans="1:8" ht="13.5" customHeight="1" thickBot="1" x14ac:dyDescent="0.25">
      <c r="A751" s="423" t="s">
        <v>14</v>
      </c>
      <c r="B751" s="424"/>
      <c r="C751" s="424"/>
      <c r="D751" s="424"/>
      <c r="E751" s="424"/>
      <c r="F751" s="424"/>
      <c r="G751" s="424"/>
      <c r="H751" s="425"/>
    </row>
    <row r="752" spans="1:8" x14ac:dyDescent="0.2">
      <c r="A752" s="426" t="s">
        <v>5</v>
      </c>
      <c r="B752" s="441"/>
      <c r="C752" s="427"/>
      <c r="D752" s="105" t="s">
        <v>6</v>
      </c>
      <c r="E752" s="22" t="s">
        <v>13</v>
      </c>
      <c r="F752" s="105" t="s">
        <v>12</v>
      </c>
      <c r="G752" s="23" t="s">
        <v>59</v>
      </c>
      <c r="H752" s="24"/>
    </row>
    <row r="753" spans="1:8" x14ac:dyDescent="0.2">
      <c r="A753" s="428" t="s">
        <v>20</v>
      </c>
      <c r="B753" s="442"/>
      <c r="C753" s="429"/>
      <c r="D753" s="25"/>
      <c r="E753" s="26"/>
      <c r="F753" s="27"/>
      <c r="G753" s="28"/>
      <c r="H753" s="29"/>
    </row>
    <row r="754" spans="1:8" ht="12.75" customHeight="1" x14ac:dyDescent="0.2">
      <c r="A754" s="452" t="s">
        <v>171</v>
      </c>
      <c r="B754" s="453"/>
      <c r="C754" s="453"/>
      <c r="D754" s="220"/>
      <c r="E754" s="31"/>
      <c r="F754" s="32"/>
      <c r="G754" s="33"/>
      <c r="H754" s="29"/>
    </row>
    <row r="755" spans="1:8" x14ac:dyDescent="0.2">
      <c r="A755" s="452" t="s">
        <v>172</v>
      </c>
      <c r="B755" s="453"/>
      <c r="C755" s="453"/>
      <c r="D755" s="220"/>
      <c r="E755" s="31"/>
      <c r="F755" s="32"/>
      <c r="G755" s="33"/>
      <c r="H755" s="29"/>
    </row>
    <row r="756" spans="1:8" x14ac:dyDescent="0.2">
      <c r="A756" s="452" t="s">
        <v>156</v>
      </c>
      <c r="B756" s="453"/>
      <c r="C756" s="453"/>
      <c r="D756" s="34"/>
      <c r="E756" s="31"/>
      <c r="F756" s="32"/>
      <c r="G756" s="33"/>
      <c r="H756" s="29"/>
    </row>
    <row r="757" spans="1:8" ht="12.75" customHeight="1" x14ac:dyDescent="0.2">
      <c r="A757" s="452" t="s">
        <v>173</v>
      </c>
      <c r="B757" s="453"/>
      <c r="C757" s="453"/>
      <c r="D757" s="220"/>
      <c r="E757" s="31"/>
      <c r="F757" s="32"/>
      <c r="G757" s="33"/>
      <c r="H757" s="29"/>
    </row>
    <row r="758" spans="1:8" x14ac:dyDescent="0.2">
      <c r="A758" s="452" t="s">
        <v>174</v>
      </c>
      <c r="B758" s="453"/>
      <c r="C758" s="453"/>
      <c r="D758" s="220"/>
      <c r="E758" s="31"/>
      <c r="F758" s="32"/>
      <c r="G758" s="33"/>
      <c r="H758" s="29"/>
    </row>
    <row r="759" spans="1:8" ht="13.5" thickBot="1" x14ac:dyDescent="0.25">
      <c r="A759" s="452" t="s">
        <v>175</v>
      </c>
      <c r="B759" s="453"/>
      <c r="C759" s="453"/>
      <c r="D759" s="34"/>
      <c r="E759" s="31"/>
      <c r="F759" s="32"/>
      <c r="G759" s="33"/>
      <c r="H759" s="29"/>
    </row>
    <row r="760" spans="1:8" ht="13.5" thickBot="1" x14ac:dyDescent="0.25">
      <c r="A760" s="76"/>
      <c r="B760" s="78"/>
      <c r="C760" s="77"/>
      <c r="D760" s="78"/>
      <c r="E760" s="77"/>
      <c r="F760" s="234"/>
      <c r="G760" s="104" t="s">
        <v>62</v>
      </c>
      <c r="H760" s="42">
        <f>ROUND(SUM(G753:G759),0)</f>
        <v>0</v>
      </c>
    </row>
    <row r="761" spans="1:8" ht="13.5" thickBot="1" x14ac:dyDescent="0.25">
      <c r="A761" s="38"/>
      <c r="B761" s="40"/>
      <c r="C761" s="39"/>
      <c r="D761" s="40"/>
      <c r="E761" s="39"/>
      <c r="F761" s="235"/>
      <c r="G761" s="41"/>
      <c r="H761" s="79"/>
    </row>
    <row r="762" spans="1:8" ht="13.5" thickBot="1" x14ac:dyDescent="0.25">
      <c r="A762" s="423" t="s">
        <v>15</v>
      </c>
      <c r="B762" s="424"/>
      <c r="C762" s="424"/>
      <c r="D762" s="424"/>
      <c r="E762" s="424"/>
      <c r="F762" s="424"/>
      <c r="G762" s="424"/>
      <c r="H762" s="425"/>
    </row>
    <row r="763" spans="1:8" x14ac:dyDescent="0.2">
      <c r="A763" s="426" t="s">
        <v>5</v>
      </c>
      <c r="B763" s="441"/>
      <c r="C763" s="427"/>
      <c r="D763" s="105" t="s">
        <v>7</v>
      </c>
      <c r="E763" s="21" t="s">
        <v>0</v>
      </c>
      <c r="F763" s="21" t="s">
        <v>60</v>
      </c>
      <c r="G763" s="23" t="s">
        <v>59</v>
      </c>
      <c r="H763" s="24"/>
    </row>
    <row r="764" spans="1:8" x14ac:dyDescent="0.2">
      <c r="A764" s="437" t="s">
        <v>176</v>
      </c>
      <c r="B764" s="434"/>
      <c r="C764" s="435"/>
      <c r="D764" s="226" t="s">
        <v>182</v>
      </c>
      <c r="E764" s="196"/>
      <c r="F764" s="298"/>
      <c r="G764" s="231"/>
      <c r="H764" s="29"/>
    </row>
    <row r="765" spans="1:8" x14ac:dyDescent="0.2">
      <c r="A765" s="437" t="s">
        <v>177</v>
      </c>
      <c r="B765" s="434"/>
      <c r="C765" s="435"/>
      <c r="D765" s="220" t="s">
        <v>182</v>
      </c>
      <c r="E765" s="196"/>
      <c r="F765" s="298"/>
      <c r="G765" s="231"/>
      <c r="H765" s="29"/>
    </row>
    <row r="766" spans="1:8" x14ac:dyDescent="0.2">
      <c r="A766" s="437" t="s">
        <v>178</v>
      </c>
      <c r="B766" s="434"/>
      <c r="C766" s="435"/>
      <c r="D766" s="34" t="s">
        <v>54</v>
      </c>
      <c r="E766" s="196"/>
      <c r="F766" s="298"/>
      <c r="G766" s="231"/>
      <c r="H766" s="29"/>
    </row>
    <row r="767" spans="1:8" x14ac:dyDescent="0.2">
      <c r="A767" s="437" t="s">
        <v>179</v>
      </c>
      <c r="B767" s="434"/>
      <c r="C767" s="435"/>
      <c r="D767" s="34" t="s">
        <v>54</v>
      </c>
      <c r="E767" s="196"/>
      <c r="F767" s="298"/>
      <c r="G767" s="231"/>
      <c r="H767" s="29"/>
    </row>
    <row r="768" spans="1:8" x14ac:dyDescent="0.2">
      <c r="A768" s="437" t="s">
        <v>180</v>
      </c>
      <c r="B768" s="434"/>
      <c r="C768" s="435"/>
      <c r="D768" s="220" t="s">
        <v>182</v>
      </c>
      <c r="E768" s="196"/>
      <c r="F768" s="298"/>
      <c r="G768" s="231"/>
      <c r="H768" s="29"/>
    </row>
    <row r="769" spans="1:8" ht="15" thickBot="1" x14ac:dyDescent="0.25">
      <c r="A769" s="454" t="s">
        <v>181</v>
      </c>
      <c r="B769" s="434"/>
      <c r="C769" s="435"/>
      <c r="D769" s="257" t="s">
        <v>149</v>
      </c>
      <c r="E769" s="196"/>
      <c r="F769" s="297"/>
      <c r="G769" s="299"/>
      <c r="H769" s="29"/>
    </row>
    <row r="770" spans="1:8" ht="13.5" thickBot="1" x14ac:dyDescent="0.25">
      <c r="A770" s="76"/>
      <c r="B770" s="78"/>
      <c r="C770" s="77"/>
      <c r="D770" s="78"/>
      <c r="E770" s="77"/>
      <c r="F770" s="234"/>
      <c r="G770" s="104" t="s">
        <v>62</v>
      </c>
      <c r="H770" s="51">
        <f>SUM(G764:G769)</f>
        <v>0</v>
      </c>
    </row>
    <row r="771" spans="1:8" ht="13.5" thickBot="1" x14ac:dyDescent="0.25">
      <c r="A771" s="38"/>
      <c r="B771" s="40"/>
      <c r="C771" s="39"/>
      <c r="D771" s="40"/>
      <c r="E771" s="39"/>
      <c r="F771" s="235"/>
      <c r="G771" s="41"/>
      <c r="H771" s="80"/>
    </row>
    <row r="772" spans="1:8" ht="13.5" customHeight="1" thickBot="1" x14ac:dyDescent="0.25">
      <c r="A772" s="423" t="s">
        <v>8</v>
      </c>
      <c r="B772" s="424"/>
      <c r="C772" s="424"/>
      <c r="D772" s="424"/>
      <c r="E772" s="424"/>
      <c r="F772" s="424"/>
      <c r="G772" s="424"/>
      <c r="H772" s="425"/>
    </row>
    <row r="773" spans="1:8" x14ac:dyDescent="0.2">
      <c r="A773" s="81" t="s">
        <v>16</v>
      </c>
      <c r="B773" s="52" t="s">
        <v>7</v>
      </c>
      <c r="C773" s="53" t="s">
        <v>64</v>
      </c>
      <c r="D773" s="54" t="s">
        <v>65</v>
      </c>
      <c r="E773" s="53" t="s">
        <v>63</v>
      </c>
      <c r="F773" s="53" t="s">
        <v>4</v>
      </c>
      <c r="G773" s="23" t="s">
        <v>59</v>
      </c>
      <c r="H773" s="24"/>
    </row>
    <row r="774" spans="1:8" x14ac:dyDescent="0.2">
      <c r="A774" s="300" t="s">
        <v>183</v>
      </c>
      <c r="B774" s="202" t="s">
        <v>112</v>
      </c>
      <c r="C774" s="32"/>
      <c r="D774" s="203"/>
      <c r="E774" s="32"/>
      <c r="F774" s="56"/>
      <c r="G774" s="56"/>
      <c r="H774" s="29"/>
    </row>
    <row r="775" spans="1:8" x14ac:dyDescent="0.2">
      <c r="A775" s="55"/>
      <c r="B775" s="46"/>
      <c r="C775" s="30"/>
      <c r="D775" s="46"/>
      <c r="E775" s="57"/>
      <c r="F775" s="32"/>
      <c r="G775" s="46"/>
      <c r="H775" s="29"/>
    </row>
    <row r="776" spans="1:8" ht="13.5" thickBot="1" x14ac:dyDescent="0.25">
      <c r="A776" s="58"/>
      <c r="B776" s="59"/>
      <c r="C776" s="60"/>
      <c r="D776" s="36"/>
      <c r="E776" s="61"/>
      <c r="F776" s="238"/>
      <c r="G776" s="59"/>
      <c r="H776" s="29"/>
    </row>
    <row r="777" spans="1:8" ht="13.5" thickBot="1" x14ac:dyDescent="0.25">
      <c r="A777" s="76"/>
      <c r="B777" s="78"/>
      <c r="C777" s="77"/>
      <c r="D777" s="78"/>
      <c r="E777" s="77"/>
      <c r="F777" s="234"/>
      <c r="G777" s="104" t="s">
        <v>62</v>
      </c>
      <c r="H777" s="51">
        <f>SUM(G774:G776)</f>
        <v>0</v>
      </c>
    </row>
    <row r="778" spans="1:8" ht="13.5" thickBot="1" x14ac:dyDescent="0.25">
      <c r="A778" s="38"/>
      <c r="B778" s="40"/>
      <c r="C778" s="39"/>
      <c r="D778" s="40"/>
      <c r="E778" s="39"/>
      <c r="F778" s="235"/>
      <c r="G778" s="41"/>
      <c r="H778" s="80"/>
    </row>
    <row r="779" spans="1:8" ht="13.5" thickBot="1" x14ac:dyDescent="0.25">
      <c r="A779" s="423" t="s">
        <v>17</v>
      </c>
      <c r="B779" s="424"/>
      <c r="C779" s="424"/>
      <c r="D779" s="424"/>
      <c r="E779" s="424"/>
      <c r="F779" s="424"/>
      <c r="G779" s="424"/>
      <c r="H779" s="425"/>
    </row>
    <row r="780" spans="1:8" x14ac:dyDescent="0.2">
      <c r="A780" s="426" t="s">
        <v>9</v>
      </c>
      <c r="B780" s="427"/>
      <c r="C780" s="62" t="s">
        <v>10</v>
      </c>
      <c r="D780" s="105" t="s">
        <v>61</v>
      </c>
      <c r="E780" s="22" t="s">
        <v>11</v>
      </c>
      <c r="F780" s="63" t="s">
        <v>12</v>
      </c>
      <c r="G780" s="23" t="s">
        <v>59</v>
      </c>
      <c r="H780" s="24"/>
    </row>
    <row r="781" spans="1:8" x14ac:dyDescent="0.2">
      <c r="A781" s="428" t="s">
        <v>21</v>
      </c>
      <c r="B781" s="429"/>
      <c r="C781" s="67"/>
      <c r="D781" s="64"/>
      <c r="E781" s="65"/>
      <c r="F781" s="27"/>
      <c r="G781" s="66"/>
      <c r="H781" s="29"/>
    </row>
    <row r="782" spans="1:8" x14ac:dyDescent="0.2">
      <c r="A782" s="428" t="s">
        <v>36</v>
      </c>
      <c r="B782" s="429"/>
      <c r="C782" s="67"/>
      <c r="D782" s="64"/>
      <c r="E782" s="65"/>
      <c r="F782" s="27"/>
      <c r="G782" s="66"/>
      <c r="H782" s="29"/>
    </row>
    <row r="783" spans="1:8" ht="13.5" thickBot="1" x14ac:dyDescent="0.25">
      <c r="A783" s="58"/>
      <c r="B783" s="82"/>
      <c r="C783" s="36"/>
      <c r="D783" s="68"/>
      <c r="E783" s="69"/>
      <c r="F783" s="239"/>
      <c r="G783" s="70"/>
      <c r="H783" s="50"/>
    </row>
    <row r="784" spans="1:8" ht="13.5" thickBot="1" x14ac:dyDescent="0.25">
      <c r="A784" s="76"/>
      <c r="B784" s="78"/>
      <c r="C784" s="77"/>
      <c r="D784" s="78"/>
      <c r="E784" s="77"/>
      <c r="F784" s="234"/>
      <c r="G784" s="104" t="s">
        <v>62</v>
      </c>
      <c r="H784" s="42">
        <f>ROUND(SUM(G781:G783),0)</f>
        <v>0</v>
      </c>
    </row>
    <row r="785" spans="1:8" ht="13.5" thickBot="1" x14ac:dyDescent="0.25">
      <c r="A785" s="38"/>
      <c r="B785" s="40"/>
      <c r="C785" s="39"/>
      <c r="D785" s="40"/>
      <c r="E785" s="39"/>
      <c r="F785" s="235"/>
      <c r="G785" s="71"/>
      <c r="H785" s="43"/>
    </row>
    <row r="786" spans="1:8" ht="13.5" thickBot="1" x14ac:dyDescent="0.25">
      <c r="A786" s="430" t="s">
        <v>3</v>
      </c>
      <c r="B786" s="431"/>
      <c r="C786" s="431"/>
      <c r="D786" s="431"/>
      <c r="E786" s="431"/>
      <c r="F786" s="431"/>
      <c r="G786" s="432"/>
      <c r="H786" s="42">
        <f>ROUND((H760+H770+H777+H784),0)</f>
        <v>0</v>
      </c>
    </row>
    <row r="787" spans="1:8" ht="12.75" customHeight="1" thickBot="1" x14ac:dyDescent="0.25">
      <c r="A787" s="72"/>
      <c r="B787" s="74"/>
      <c r="C787" s="73"/>
      <c r="D787" s="74"/>
      <c r="E787" s="73"/>
      <c r="F787" s="240"/>
      <c r="G787" s="73"/>
      <c r="H787" s="75"/>
    </row>
    <row r="788" spans="1:8" ht="13.5" thickBot="1" x14ac:dyDescent="0.25"/>
    <row r="789" spans="1:8" ht="51.75" customHeight="1" x14ac:dyDescent="0.2">
      <c r="A789" s="106" t="s">
        <v>46</v>
      </c>
      <c r="B789" s="455" t="s">
        <v>68</v>
      </c>
      <c r="C789" s="456"/>
      <c r="D789" s="456"/>
      <c r="E789" s="456"/>
      <c r="F789" s="456"/>
      <c r="G789" s="456"/>
      <c r="H789" s="457"/>
    </row>
    <row r="790" spans="1:8" ht="14.25" customHeight="1" x14ac:dyDescent="0.2">
      <c r="A790" s="83" t="s">
        <v>67</v>
      </c>
      <c r="B790" s="458" t="s">
        <v>22</v>
      </c>
      <c r="C790" s="459"/>
      <c r="D790" s="459"/>
      <c r="E790" s="459"/>
      <c r="F790" s="459"/>
      <c r="G790" s="460"/>
      <c r="H790" s="84" t="s">
        <v>66</v>
      </c>
    </row>
    <row r="791" spans="1:8" ht="13.5" customHeight="1" thickBot="1" x14ac:dyDescent="0.25">
      <c r="A791" s="85" t="str">
        <f>+PPTO!A40</f>
        <v>6.1</v>
      </c>
      <c r="B791" s="461" t="str">
        <f>+PPTO!B40</f>
        <v>Limpieza general de la obra</v>
      </c>
      <c r="C791" s="462"/>
      <c r="D791" s="462"/>
      <c r="E791" s="462"/>
      <c r="F791" s="462"/>
      <c r="G791" s="463"/>
      <c r="H791" s="194" t="str">
        <f>+PPTO!C40</f>
        <v>m2</v>
      </c>
    </row>
    <row r="792" spans="1:8" ht="13.5" thickBot="1" x14ac:dyDescent="0.25">
      <c r="A792" s="198"/>
      <c r="B792" s="6"/>
      <c r="C792" s="5"/>
      <c r="D792" s="2"/>
      <c r="E792" s="3"/>
      <c r="F792" s="232"/>
      <c r="G792" s="3"/>
      <c r="H792" s="199"/>
    </row>
    <row r="793" spans="1:8" ht="13.5" customHeight="1" thickBot="1" x14ac:dyDescent="0.25">
      <c r="A793" s="423" t="s">
        <v>14</v>
      </c>
      <c r="B793" s="424"/>
      <c r="C793" s="424"/>
      <c r="D793" s="424"/>
      <c r="E793" s="424"/>
      <c r="F793" s="424"/>
      <c r="G793" s="424"/>
      <c r="H793" s="425"/>
    </row>
    <row r="794" spans="1:8" x14ac:dyDescent="0.2">
      <c r="A794" s="426" t="s">
        <v>5</v>
      </c>
      <c r="B794" s="441"/>
      <c r="C794" s="427"/>
      <c r="D794" s="105" t="s">
        <v>6</v>
      </c>
      <c r="E794" s="22" t="s">
        <v>13</v>
      </c>
      <c r="F794" s="105" t="s">
        <v>12</v>
      </c>
      <c r="G794" s="23" t="s">
        <v>59</v>
      </c>
      <c r="H794" s="305"/>
    </row>
    <row r="795" spans="1:8" x14ac:dyDescent="0.2">
      <c r="A795" s="428" t="s">
        <v>20</v>
      </c>
      <c r="B795" s="442"/>
      <c r="C795" s="429"/>
      <c r="D795" s="25"/>
      <c r="E795" s="26"/>
      <c r="F795" s="27"/>
      <c r="G795" s="28"/>
      <c r="H795" s="306"/>
    </row>
    <row r="796" spans="1:8" ht="12.75" customHeight="1" x14ac:dyDescent="0.2">
      <c r="A796" s="505"/>
      <c r="B796" s="506"/>
      <c r="C796" s="507"/>
      <c r="D796" s="307"/>
      <c r="E796" s="308"/>
      <c r="F796" s="309"/>
      <c r="G796" s="310"/>
      <c r="H796" s="306"/>
    </row>
    <row r="797" spans="1:8" x14ac:dyDescent="0.2">
      <c r="A797" s="505"/>
      <c r="B797" s="506"/>
      <c r="C797" s="507"/>
      <c r="D797" s="307"/>
      <c r="E797" s="308"/>
      <c r="F797" s="309"/>
      <c r="G797" s="310"/>
      <c r="H797" s="306"/>
    </row>
    <row r="798" spans="1:8" x14ac:dyDescent="0.2">
      <c r="A798" s="508"/>
      <c r="B798" s="509"/>
      <c r="C798" s="510"/>
      <c r="D798" s="311"/>
      <c r="E798" s="308"/>
      <c r="F798" s="309"/>
      <c r="G798" s="310"/>
      <c r="H798" s="306"/>
    </row>
    <row r="799" spans="1:8" ht="13.5" thickBot="1" x14ac:dyDescent="0.25">
      <c r="A799" s="420"/>
      <c r="B799" s="421"/>
      <c r="C799" s="422"/>
      <c r="D799" s="312"/>
      <c r="E799" s="313"/>
      <c r="F799" s="314"/>
      <c r="G799" s="315"/>
      <c r="H799" s="306"/>
    </row>
    <row r="800" spans="1:8" ht="13.5" thickBot="1" x14ac:dyDescent="0.25">
      <c r="A800" s="316"/>
      <c r="B800" s="317"/>
      <c r="C800" s="318"/>
      <c r="D800" s="317"/>
      <c r="E800" s="318"/>
      <c r="F800" s="319"/>
      <c r="G800" s="104" t="s">
        <v>62</v>
      </c>
      <c r="H800" s="42">
        <f>ROUND(SUM(G795:G799),0)</f>
        <v>0</v>
      </c>
    </row>
    <row r="801" spans="1:8" ht="13.5" thickBot="1" x14ac:dyDescent="0.25">
      <c r="A801" s="320"/>
      <c r="B801" s="321"/>
      <c r="C801" s="322"/>
      <c r="D801" s="321"/>
      <c r="E801" s="322"/>
      <c r="F801" s="323"/>
      <c r="G801" s="41"/>
      <c r="H801" s="79"/>
    </row>
    <row r="802" spans="1:8" ht="13.5" thickBot="1" x14ac:dyDescent="0.25">
      <c r="A802" s="423" t="s">
        <v>15</v>
      </c>
      <c r="B802" s="424"/>
      <c r="C802" s="424"/>
      <c r="D802" s="424"/>
      <c r="E802" s="424"/>
      <c r="F802" s="424"/>
      <c r="G802" s="424"/>
      <c r="H802" s="425"/>
    </row>
    <row r="803" spans="1:8" x14ac:dyDescent="0.2">
      <c r="A803" s="426" t="s">
        <v>5</v>
      </c>
      <c r="B803" s="441"/>
      <c r="C803" s="427"/>
      <c r="D803" s="105" t="s">
        <v>7</v>
      </c>
      <c r="E803" s="21" t="s">
        <v>0</v>
      </c>
      <c r="F803" s="21" t="s">
        <v>60</v>
      </c>
      <c r="G803" s="23" t="s">
        <v>59</v>
      </c>
      <c r="H803" s="305"/>
    </row>
    <row r="804" spans="1:8" x14ac:dyDescent="0.2">
      <c r="A804" s="418"/>
      <c r="B804" s="418"/>
      <c r="C804" s="419"/>
      <c r="D804" s="359"/>
      <c r="E804" s="346"/>
      <c r="F804" s="360"/>
      <c r="G804" s="361"/>
      <c r="H804" s="306"/>
    </row>
    <row r="805" spans="1:8" x14ac:dyDescent="0.2">
      <c r="A805" s="496"/>
      <c r="B805" s="497"/>
      <c r="C805" s="498"/>
      <c r="D805" s="307"/>
      <c r="E805" s="346"/>
      <c r="F805" s="348"/>
      <c r="G805" s="327"/>
      <c r="H805" s="306"/>
    </row>
    <row r="806" spans="1:8" x14ac:dyDescent="0.2">
      <c r="A806" s="496"/>
      <c r="B806" s="497"/>
      <c r="C806" s="498"/>
      <c r="D806" s="311"/>
      <c r="E806" s="346"/>
      <c r="F806" s="348"/>
      <c r="G806" s="327"/>
      <c r="H806" s="306"/>
    </row>
    <row r="807" spans="1:8" x14ac:dyDescent="0.2">
      <c r="A807" s="496"/>
      <c r="B807" s="497"/>
      <c r="C807" s="498"/>
      <c r="D807" s="311"/>
      <c r="E807" s="346"/>
      <c r="F807" s="348"/>
      <c r="G807" s="327"/>
      <c r="H807" s="306"/>
    </row>
    <row r="808" spans="1:8" ht="13.5" thickBot="1" x14ac:dyDescent="0.25">
      <c r="A808" s="499"/>
      <c r="B808" s="500"/>
      <c r="C808" s="501"/>
      <c r="D808" s="312"/>
      <c r="E808" s="346"/>
      <c r="F808" s="348"/>
      <c r="G808" s="327"/>
      <c r="H808" s="334"/>
    </row>
    <row r="809" spans="1:8" ht="13.5" thickBot="1" x14ac:dyDescent="0.25">
      <c r="A809" s="316"/>
      <c r="B809" s="317"/>
      <c r="C809" s="318"/>
      <c r="D809" s="317"/>
      <c r="E809" s="318"/>
      <c r="F809" s="319"/>
      <c r="G809" s="104" t="s">
        <v>62</v>
      </c>
      <c r="H809" s="51">
        <f>SUM(G804:G808)</f>
        <v>0</v>
      </c>
    </row>
    <row r="810" spans="1:8" ht="13.5" thickBot="1" x14ac:dyDescent="0.25">
      <c r="A810" s="320"/>
      <c r="B810" s="321"/>
      <c r="C810" s="322"/>
      <c r="D810" s="321"/>
      <c r="E810" s="322"/>
      <c r="F810" s="323"/>
      <c r="G810" s="41"/>
      <c r="H810" s="80"/>
    </row>
    <row r="811" spans="1:8" ht="13.5" customHeight="1" thickBot="1" x14ac:dyDescent="0.25">
      <c r="A811" s="423" t="s">
        <v>8</v>
      </c>
      <c r="B811" s="424"/>
      <c r="C811" s="424"/>
      <c r="D811" s="424"/>
      <c r="E811" s="424"/>
      <c r="F811" s="424"/>
      <c r="G811" s="424"/>
      <c r="H811" s="425"/>
    </row>
    <row r="812" spans="1:8" x14ac:dyDescent="0.2">
      <c r="A812" s="81" t="s">
        <v>16</v>
      </c>
      <c r="B812" s="52" t="s">
        <v>7</v>
      </c>
      <c r="C812" s="53" t="s">
        <v>64</v>
      </c>
      <c r="D812" s="54" t="s">
        <v>65</v>
      </c>
      <c r="E812" s="53" t="s">
        <v>63</v>
      </c>
      <c r="F812" s="53" t="s">
        <v>4</v>
      </c>
      <c r="G812" s="23" t="s">
        <v>59</v>
      </c>
      <c r="H812" s="305"/>
    </row>
    <row r="813" spans="1:8" x14ac:dyDescent="0.2">
      <c r="A813" s="335"/>
      <c r="B813" s="336"/>
      <c r="C813" s="309"/>
      <c r="D813" s="349"/>
      <c r="E813" s="309"/>
      <c r="F813" s="345"/>
      <c r="G813" s="336"/>
      <c r="H813" s="306"/>
    </row>
    <row r="814" spans="1:8" x14ac:dyDescent="0.2">
      <c r="A814" s="335"/>
      <c r="B814" s="328"/>
      <c r="C814" s="307"/>
      <c r="D814" s="328"/>
      <c r="E814" s="337"/>
      <c r="F814" s="309"/>
      <c r="G814" s="328"/>
      <c r="H814" s="306"/>
    </row>
    <row r="815" spans="1:8" ht="13.5" thickBot="1" x14ac:dyDescent="0.25">
      <c r="A815" s="338"/>
      <c r="B815" s="339"/>
      <c r="C815" s="340"/>
      <c r="D815" s="313"/>
      <c r="E815" s="341"/>
      <c r="F815" s="342"/>
      <c r="G815" s="339"/>
      <c r="H815" s="306"/>
    </row>
    <row r="816" spans="1:8" ht="13.5" thickBot="1" x14ac:dyDescent="0.25">
      <c r="A816" s="316"/>
      <c r="B816" s="317"/>
      <c r="C816" s="318"/>
      <c r="D816" s="317"/>
      <c r="E816" s="318"/>
      <c r="F816" s="319"/>
      <c r="G816" s="104" t="s">
        <v>62</v>
      </c>
      <c r="H816" s="51">
        <f>SUM(G813:G815)</f>
        <v>0</v>
      </c>
    </row>
    <row r="817" spans="1:8" ht="13.5" thickBot="1" x14ac:dyDescent="0.25">
      <c r="A817" s="320"/>
      <c r="B817" s="321"/>
      <c r="C817" s="322"/>
      <c r="D817" s="321"/>
      <c r="E817" s="322"/>
      <c r="F817" s="323"/>
      <c r="G817" s="41"/>
      <c r="H817" s="80"/>
    </row>
    <row r="818" spans="1:8" ht="13.5" thickBot="1" x14ac:dyDescent="0.25">
      <c r="A818" s="423" t="s">
        <v>17</v>
      </c>
      <c r="B818" s="424"/>
      <c r="C818" s="424"/>
      <c r="D818" s="424"/>
      <c r="E818" s="424"/>
      <c r="F818" s="424"/>
      <c r="G818" s="424"/>
      <c r="H818" s="425"/>
    </row>
    <row r="819" spans="1:8" x14ac:dyDescent="0.2">
      <c r="A819" s="426" t="s">
        <v>9</v>
      </c>
      <c r="B819" s="427"/>
      <c r="C819" s="62" t="s">
        <v>10</v>
      </c>
      <c r="D819" s="105" t="s">
        <v>61</v>
      </c>
      <c r="E819" s="22" t="s">
        <v>11</v>
      </c>
      <c r="F819" s="63" t="s">
        <v>12</v>
      </c>
      <c r="G819" s="23" t="s">
        <v>59</v>
      </c>
      <c r="H819" s="305"/>
    </row>
    <row r="820" spans="1:8" x14ac:dyDescent="0.2">
      <c r="A820" s="428" t="s">
        <v>36</v>
      </c>
      <c r="B820" s="429"/>
      <c r="C820" s="67"/>
      <c r="D820" s="64"/>
      <c r="E820" s="65"/>
      <c r="F820" s="27"/>
      <c r="G820" s="66"/>
      <c r="H820" s="306"/>
    </row>
    <row r="821" spans="1:8" x14ac:dyDescent="0.2">
      <c r="A821" s="428"/>
      <c r="B821" s="429"/>
      <c r="C821" s="67"/>
      <c r="D821" s="64"/>
      <c r="E821" s="65"/>
      <c r="F821" s="27"/>
      <c r="G821" s="66"/>
      <c r="H821" s="306"/>
    </row>
    <row r="822" spans="1:8" ht="13.5" thickBot="1" x14ac:dyDescent="0.25">
      <c r="A822" s="338"/>
      <c r="B822" s="350"/>
      <c r="C822" s="313"/>
      <c r="D822" s="351"/>
      <c r="E822" s="352"/>
      <c r="F822" s="353"/>
      <c r="G822" s="354"/>
      <c r="H822" s="334"/>
    </row>
    <row r="823" spans="1:8" ht="13.5" thickBot="1" x14ac:dyDescent="0.25">
      <c r="A823" s="316"/>
      <c r="B823" s="317"/>
      <c r="C823" s="318"/>
      <c r="D823" s="317"/>
      <c r="E823" s="318"/>
      <c r="F823" s="319"/>
      <c r="G823" s="104" t="s">
        <v>62</v>
      </c>
      <c r="H823" s="42">
        <f>ROUND(SUM(G820:G822),0)</f>
        <v>0</v>
      </c>
    </row>
    <row r="824" spans="1:8" ht="13.5" thickBot="1" x14ac:dyDescent="0.25">
      <c r="A824" s="320"/>
      <c r="B824" s="321"/>
      <c r="C824" s="322"/>
      <c r="D824" s="321"/>
      <c r="E824" s="322"/>
      <c r="F824" s="323"/>
      <c r="G824" s="343"/>
      <c r="H824" s="344"/>
    </row>
    <row r="825" spans="1:8" ht="13.5" thickBot="1" x14ac:dyDescent="0.25">
      <c r="A825" s="430" t="s">
        <v>3</v>
      </c>
      <c r="B825" s="431"/>
      <c r="C825" s="431"/>
      <c r="D825" s="431"/>
      <c r="E825" s="431"/>
      <c r="F825" s="431"/>
      <c r="G825" s="432"/>
      <c r="H825" s="42">
        <f>ROUND((H800+H809+H816+H823),0)</f>
        <v>0</v>
      </c>
    </row>
    <row r="826" spans="1:8" ht="13.5" thickBot="1" x14ac:dyDescent="0.25">
      <c r="A826" s="72"/>
      <c r="B826" s="74"/>
      <c r="C826" s="73"/>
      <c r="D826" s="74"/>
      <c r="E826" s="73"/>
      <c r="F826" s="240"/>
      <c r="G826" s="73"/>
      <c r="H826" s="75"/>
    </row>
    <row r="827" spans="1:8" ht="13.5" thickBot="1" x14ac:dyDescent="0.25"/>
    <row r="828" spans="1:8" ht="51.75" customHeight="1" x14ac:dyDescent="0.2">
      <c r="A828" s="106" t="s">
        <v>46</v>
      </c>
      <c r="B828" s="455" t="s">
        <v>68</v>
      </c>
      <c r="C828" s="456"/>
      <c r="D828" s="456"/>
      <c r="E828" s="456"/>
      <c r="F828" s="456"/>
      <c r="G828" s="456"/>
      <c r="H828" s="457"/>
    </row>
    <row r="829" spans="1:8" ht="14.25" customHeight="1" x14ac:dyDescent="0.2">
      <c r="A829" s="83" t="s">
        <v>67</v>
      </c>
      <c r="B829" s="458" t="s">
        <v>22</v>
      </c>
      <c r="C829" s="459"/>
      <c r="D829" s="459"/>
      <c r="E829" s="459"/>
      <c r="F829" s="459"/>
      <c r="G829" s="460"/>
      <c r="H829" s="84" t="s">
        <v>66</v>
      </c>
    </row>
    <row r="830" spans="1:8" ht="13.5" customHeight="1" thickBot="1" x14ac:dyDescent="0.25">
      <c r="A830" s="85" t="str">
        <f>+PPTO!A43</f>
        <v>7.1</v>
      </c>
      <c r="B830" s="461" t="str">
        <f>+PPTO!B43</f>
        <v>Próctor modificado</v>
      </c>
      <c r="C830" s="462"/>
      <c r="D830" s="462"/>
      <c r="E830" s="462"/>
      <c r="F830" s="462"/>
      <c r="G830" s="463"/>
      <c r="H830" s="194" t="str">
        <f>+PPTO!C43</f>
        <v>un</v>
      </c>
    </row>
    <row r="831" spans="1:8" ht="13.5" thickBot="1" x14ac:dyDescent="0.25">
      <c r="A831" s="198"/>
      <c r="B831" s="6"/>
      <c r="C831" s="5"/>
      <c r="D831" s="2"/>
      <c r="E831" s="3"/>
      <c r="F831" s="232"/>
      <c r="G831" s="3"/>
      <c r="H831" s="199"/>
    </row>
    <row r="832" spans="1:8" ht="13.5" customHeight="1" thickBot="1" x14ac:dyDescent="0.25">
      <c r="A832" s="423" t="s">
        <v>14</v>
      </c>
      <c r="B832" s="424"/>
      <c r="C832" s="424"/>
      <c r="D832" s="424"/>
      <c r="E832" s="424"/>
      <c r="F832" s="424"/>
      <c r="G832" s="424"/>
      <c r="H832" s="425"/>
    </row>
    <row r="833" spans="1:8" x14ac:dyDescent="0.2">
      <c r="A833" s="426" t="s">
        <v>5</v>
      </c>
      <c r="B833" s="441"/>
      <c r="C833" s="427"/>
      <c r="D833" s="105" t="s">
        <v>6</v>
      </c>
      <c r="E833" s="22" t="s">
        <v>13</v>
      </c>
      <c r="F833" s="105" t="s">
        <v>12</v>
      </c>
      <c r="G833" s="23" t="s">
        <v>59</v>
      </c>
      <c r="H833" s="305"/>
    </row>
    <row r="834" spans="1:8" x14ac:dyDescent="0.2">
      <c r="A834" s="428"/>
      <c r="B834" s="442"/>
      <c r="C834" s="429"/>
      <c r="D834" s="25"/>
      <c r="E834" s="26"/>
      <c r="F834" s="27"/>
      <c r="G834" s="28"/>
      <c r="H834" s="306"/>
    </row>
    <row r="835" spans="1:8" ht="12.75" customHeight="1" x14ac:dyDescent="0.2">
      <c r="A835" s="505"/>
      <c r="B835" s="506"/>
      <c r="C835" s="507"/>
      <c r="D835" s="307"/>
      <c r="E835" s="308"/>
      <c r="F835" s="309"/>
      <c r="G835" s="310"/>
      <c r="H835" s="306"/>
    </row>
    <row r="836" spans="1:8" x14ac:dyDescent="0.2">
      <c r="A836" s="505"/>
      <c r="B836" s="506"/>
      <c r="C836" s="507"/>
      <c r="D836" s="307"/>
      <c r="E836" s="308"/>
      <c r="F836" s="309"/>
      <c r="G836" s="310"/>
      <c r="H836" s="306"/>
    </row>
    <row r="837" spans="1:8" x14ac:dyDescent="0.2">
      <c r="A837" s="508"/>
      <c r="B837" s="509"/>
      <c r="C837" s="510"/>
      <c r="D837" s="311"/>
      <c r="E837" s="308"/>
      <c r="F837" s="309"/>
      <c r="G837" s="310"/>
      <c r="H837" s="306"/>
    </row>
    <row r="838" spans="1:8" ht="13.5" thickBot="1" x14ac:dyDescent="0.25">
      <c r="A838" s="420"/>
      <c r="B838" s="421"/>
      <c r="C838" s="422"/>
      <c r="D838" s="312"/>
      <c r="E838" s="313"/>
      <c r="F838" s="314"/>
      <c r="G838" s="315"/>
      <c r="H838" s="306"/>
    </row>
    <row r="839" spans="1:8" ht="13.5" thickBot="1" x14ac:dyDescent="0.25">
      <c r="A839" s="316"/>
      <c r="B839" s="317"/>
      <c r="C839" s="318"/>
      <c r="D839" s="317"/>
      <c r="E839" s="318"/>
      <c r="F839" s="319"/>
      <c r="G839" s="104" t="s">
        <v>62</v>
      </c>
      <c r="H839" s="42">
        <f>ROUND(SUM(G834:G838),0)</f>
        <v>0</v>
      </c>
    </row>
    <row r="840" spans="1:8" ht="13.5" thickBot="1" x14ac:dyDescent="0.25">
      <c r="A840" s="320"/>
      <c r="B840" s="321"/>
      <c r="C840" s="322"/>
      <c r="D840" s="321"/>
      <c r="E840" s="322"/>
      <c r="F840" s="323"/>
      <c r="G840" s="41"/>
      <c r="H840" s="79"/>
    </row>
    <row r="841" spans="1:8" ht="13.5" thickBot="1" x14ac:dyDescent="0.25">
      <c r="A841" s="423" t="s">
        <v>15</v>
      </c>
      <c r="B841" s="424"/>
      <c r="C841" s="424"/>
      <c r="D841" s="424"/>
      <c r="E841" s="424"/>
      <c r="F841" s="424"/>
      <c r="G841" s="424"/>
      <c r="H841" s="425"/>
    </row>
    <row r="842" spans="1:8" x14ac:dyDescent="0.2">
      <c r="A842" s="426" t="s">
        <v>5</v>
      </c>
      <c r="B842" s="441"/>
      <c r="C842" s="427"/>
      <c r="D842" s="105" t="s">
        <v>7</v>
      </c>
      <c r="E842" s="21" t="s">
        <v>0</v>
      </c>
      <c r="F842" s="21" t="s">
        <v>60</v>
      </c>
      <c r="G842" s="23" t="s">
        <v>59</v>
      </c>
      <c r="H842" s="305"/>
    </row>
    <row r="843" spans="1:8" x14ac:dyDescent="0.2">
      <c r="A843" s="418" t="s">
        <v>205</v>
      </c>
      <c r="B843" s="418"/>
      <c r="C843" s="419"/>
      <c r="D843" s="359" t="s">
        <v>49</v>
      </c>
      <c r="E843" s="346">
        <v>1</v>
      </c>
      <c r="F843" s="360"/>
      <c r="G843" s="361"/>
      <c r="H843" s="306"/>
    </row>
    <row r="844" spans="1:8" x14ac:dyDescent="0.2">
      <c r="A844" s="496"/>
      <c r="B844" s="497"/>
      <c r="C844" s="498"/>
      <c r="D844" s="307"/>
      <c r="E844" s="346"/>
      <c r="F844" s="348"/>
      <c r="G844" s="327"/>
      <c r="H844" s="306"/>
    </row>
    <row r="845" spans="1:8" x14ac:dyDescent="0.2">
      <c r="A845" s="496"/>
      <c r="B845" s="497"/>
      <c r="C845" s="498"/>
      <c r="D845" s="311"/>
      <c r="E845" s="346"/>
      <c r="F845" s="348"/>
      <c r="G845" s="327"/>
      <c r="H845" s="306"/>
    </row>
    <row r="846" spans="1:8" x14ac:dyDescent="0.2">
      <c r="A846" s="496"/>
      <c r="B846" s="497"/>
      <c r="C846" s="498"/>
      <c r="D846" s="311"/>
      <c r="E846" s="346"/>
      <c r="F846" s="348"/>
      <c r="G846" s="327"/>
      <c r="H846" s="306"/>
    </row>
    <row r="847" spans="1:8" ht="13.5" thickBot="1" x14ac:dyDescent="0.25">
      <c r="A847" s="499"/>
      <c r="B847" s="500"/>
      <c r="C847" s="501"/>
      <c r="D847" s="312"/>
      <c r="E847" s="346"/>
      <c r="F847" s="348"/>
      <c r="G847" s="327"/>
      <c r="H847" s="334"/>
    </row>
    <row r="848" spans="1:8" ht="13.5" thickBot="1" x14ac:dyDescent="0.25">
      <c r="A848" s="316"/>
      <c r="B848" s="317"/>
      <c r="C848" s="318"/>
      <c r="D848" s="317"/>
      <c r="E848" s="318"/>
      <c r="F848" s="319"/>
      <c r="G848" s="104" t="s">
        <v>62</v>
      </c>
      <c r="H848" s="51">
        <f>SUM(G843:G847)</f>
        <v>0</v>
      </c>
    </row>
    <row r="849" spans="1:8" ht="13.5" thickBot="1" x14ac:dyDescent="0.25">
      <c r="A849" s="320"/>
      <c r="B849" s="321"/>
      <c r="C849" s="322"/>
      <c r="D849" s="321"/>
      <c r="E849" s="322"/>
      <c r="F849" s="323"/>
      <c r="G849" s="41"/>
      <c r="H849" s="80"/>
    </row>
    <row r="850" spans="1:8" ht="13.5" customHeight="1" thickBot="1" x14ac:dyDescent="0.25">
      <c r="A850" s="423" t="s">
        <v>8</v>
      </c>
      <c r="B850" s="424"/>
      <c r="C850" s="424"/>
      <c r="D850" s="424"/>
      <c r="E850" s="424"/>
      <c r="F850" s="424"/>
      <c r="G850" s="424"/>
      <c r="H850" s="425"/>
    </row>
    <row r="851" spans="1:8" x14ac:dyDescent="0.2">
      <c r="A851" s="81" t="s">
        <v>16</v>
      </c>
      <c r="B851" s="52" t="s">
        <v>7</v>
      </c>
      <c r="C851" s="53" t="s">
        <v>64</v>
      </c>
      <c r="D851" s="54" t="s">
        <v>65</v>
      </c>
      <c r="E851" s="53" t="s">
        <v>63</v>
      </c>
      <c r="F851" s="53" t="s">
        <v>4</v>
      </c>
      <c r="G851" s="23" t="s">
        <v>59</v>
      </c>
      <c r="H851" s="305"/>
    </row>
    <row r="852" spans="1:8" x14ac:dyDescent="0.2">
      <c r="A852" s="335"/>
      <c r="B852" s="336"/>
      <c r="C852" s="309"/>
      <c r="D852" s="349"/>
      <c r="E852" s="309"/>
      <c r="F852" s="345"/>
      <c r="G852" s="336"/>
      <c r="H852" s="306"/>
    </row>
    <row r="853" spans="1:8" x14ac:dyDescent="0.2">
      <c r="A853" s="335"/>
      <c r="B853" s="328"/>
      <c r="C853" s="307"/>
      <c r="D853" s="328"/>
      <c r="E853" s="337"/>
      <c r="F853" s="309"/>
      <c r="G853" s="328"/>
      <c r="H853" s="306"/>
    </row>
    <row r="854" spans="1:8" ht="13.5" thickBot="1" x14ac:dyDescent="0.25">
      <c r="A854" s="338"/>
      <c r="B854" s="339"/>
      <c r="C854" s="340"/>
      <c r="D854" s="313"/>
      <c r="E854" s="341"/>
      <c r="F854" s="342"/>
      <c r="G854" s="339"/>
      <c r="H854" s="306"/>
    </row>
    <row r="855" spans="1:8" ht="13.5" thickBot="1" x14ac:dyDescent="0.25">
      <c r="A855" s="316"/>
      <c r="B855" s="317"/>
      <c r="C855" s="318"/>
      <c r="D855" s="317"/>
      <c r="E855" s="318"/>
      <c r="F855" s="319"/>
      <c r="G855" s="104" t="s">
        <v>62</v>
      </c>
      <c r="H855" s="51">
        <f>SUM(G852:G854)</f>
        <v>0</v>
      </c>
    </row>
    <row r="856" spans="1:8" ht="13.5" thickBot="1" x14ac:dyDescent="0.25">
      <c r="A856" s="320"/>
      <c r="B856" s="321"/>
      <c r="C856" s="322"/>
      <c r="D856" s="321"/>
      <c r="E856" s="322"/>
      <c r="F856" s="323"/>
      <c r="G856" s="41"/>
      <c r="H856" s="80"/>
    </row>
    <row r="857" spans="1:8" ht="13.5" thickBot="1" x14ac:dyDescent="0.25">
      <c r="A857" s="423" t="s">
        <v>17</v>
      </c>
      <c r="B857" s="424"/>
      <c r="C857" s="424"/>
      <c r="D857" s="424"/>
      <c r="E857" s="424"/>
      <c r="F857" s="424"/>
      <c r="G857" s="424"/>
      <c r="H857" s="425"/>
    </row>
    <row r="858" spans="1:8" x14ac:dyDescent="0.2">
      <c r="A858" s="426" t="s">
        <v>9</v>
      </c>
      <c r="B858" s="427"/>
      <c r="C858" s="62" t="s">
        <v>10</v>
      </c>
      <c r="D858" s="105" t="s">
        <v>61</v>
      </c>
      <c r="E858" s="22" t="s">
        <v>11</v>
      </c>
      <c r="F858" s="63" t="s">
        <v>12</v>
      </c>
      <c r="G858" s="23" t="s">
        <v>59</v>
      </c>
      <c r="H858" s="305"/>
    </row>
    <row r="859" spans="1:8" x14ac:dyDescent="0.2">
      <c r="A859" s="428"/>
      <c r="B859" s="429"/>
      <c r="C859" s="67"/>
      <c r="D859" s="64"/>
      <c r="E859" s="65"/>
      <c r="F859" s="27"/>
      <c r="G859" s="66"/>
      <c r="H859" s="306"/>
    </row>
    <row r="860" spans="1:8" x14ac:dyDescent="0.2">
      <c r="A860" s="428"/>
      <c r="B860" s="429"/>
      <c r="C860" s="67"/>
      <c r="D860" s="64"/>
      <c r="E860" s="65"/>
      <c r="F860" s="27"/>
      <c r="G860" s="66"/>
      <c r="H860" s="306"/>
    </row>
    <row r="861" spans="1:8" ht="13.5" thickBot="1" x14ac:dyDescent="0.25">
      <c r="A861" s="338"/>
      <c r="B861" s="350"/>
      <c r="C861" s="313"/>
      <c r="D861" s="351"/>
      <c r="E861" s="352"/>
      <c r="F861" s="353"/>
      <c r="G861" s="354"/>
      <c r="H861" s="334"/>
    </row>
    <row r="862" spans="1:8" ht="13.5" thickBot="1" x14ac:dyDescent="0.25">
      <c r="A862" s="316"/>
      <c r="B862" s="317"/>
      <c r="C862" s="318"/>
      <c r="D862" s="317"/>
      <c r="E862" s="318"/>
      <c r="F862" s="319"/>
      <c r="G862" s="104" t="s">
        <v>62</v>
      </c>
      <c r="H862" s="42">
        <f>ROUND(SUM(G859:G861),0)</f>
        <v>0</v>
      </c>
    </row>
    <row r="863" spans="1:8" ht="13.5" thickBot="1" x14ac:dyDescent="0.25">
      <c r="A863" s="320"/>
      <c r="B863" s="321"/>
      <c r="C863" s="322"/>
      <c r="D863" s="321"/>
      <c r="E863" s="322"/>
      <c r="F863" s="323"/>
      <c r="G863" s="343"/>
      <c r="H863" s="344"/>
    </row>
    <row r="864" spans="1:8" ht="13.5" thickBot="1" x14ac:dyDescent="0.25">
      <c r="A864" s="430" t="s">
        <v>3</v>
      </c>
      <c r="B864" s="431"/>
      <c r="C864" s="431"/>
      <c r="D864" s="431"/>
      <c r="E864" s="431"/>
      <c r="F864" s="431"/>
      <c r="G864" s="432"/>
      <c r="H864" s="42">
        <f>ROUND((H839+H848+H855+H862),0)</f>
        <v>0</v>
      </c>
    </row>
    <row r="865" spans="1:8" ht="13.5" thickBot="1" x14ac:dyDescent="0.25">
      <c r="A865" s="72"/>
      <c r="B865" s="74"/>
      <c r="C865" s="73"/>
      <c r="D865" s="74"/>
      <c r="E865" s="73"/>
      <c r="F865" s="240"/>
      <c r="G865" s="73"/>
      <c r="H865" s="75"/>
    </row>
    <row r="866" spans="1:8" ht="13.5" thickBot="1" x14ac:dyDescent="0.25"/>
    <row r="867" spans="1:8" ht="51.75" customHeight="1" x14ac:dyDescent="0.2">
      <c r="A867" s="106" t="s">
        <v>46</v>
      </c>
      <c r="B867" s="455" t="s">
        <v>68</v>
      </c>
      <c r="C867" s="456"/>
      <c r="D867" s="456"/>
      <c r="E867" s="456"/>
      <c r="F867" s="456"/>
      <c r="G867" s="456"/>
      <c r="H867" s="457"/>
    </row>
    <row r="868" spans="1:8" ht="14.25" customHeight="1" x14ac:dyDescent="0.2">
      <c r="A868" s="83" t="s">
        <v>67</v>
      </c>
      <c r="B868" s="458" t="s">
        <v>22</v>
      </c>
      <c r="C868" s="459"/>
      <c r="D868" s="459"/>
      <c r="E868" s="459"/>
      <c r="F868" s="459"/>
      <c r="G868" s="460"/>
      <c r="H868" s="84" t="s">
        <v>66</v>
      </c>
    </row>
    <row r="869" spans="1:8" ht="13.5" customHeight="1" thickBot="1" x14ac:dyDescent="0.25">
      <c r="A869" s="85" t="str">
        <f>+PPTO!A44</f>
        <v>7.2</v>
      </c>
      <c r="B869" s="461" t="str">
        <f>+PPTO!B44</f>
        <v>Densidades de campo</v>
      </c>
      <c r="C869" s="462"/>
      <c r="D869" s="462"/>
      <c r="E869" s="462"/>
      <c r="F869" s="462"/>
      <c r="G869" s="463"/>
      <c r="H869" s="194" t="str">
        <f>+PPTO!C44</f>
        <v>un</v>
      </c>
    </row>
    <row r="870" spans="1:8" ht="13.5" thickBot="1" x14ac:dyDescent="0.25">
      <c r="A870" s="198"/>
      <c r="B870" s="6"/>
      <c r="C870" s="5"/>
      <c r="D870" s="2"/>
      <c r="E870" s="3"/>
      <c r="F870" s="232"/>
      <c r="G870" s="3"/>
      <c r="H870" s="199"/>
    </row>
    <row r="871" spans="1:8" ht="13.5" customHeight="1" thickBot="1" x14ac:dyDescent="0.25">
      <c r="A871" s="423" t="s">
        <v>14</v>
      </c>
      <c r="B871" s="424"/>
      <c r="C871" s="424"/>
      <c r="D871" s="424"/>
      <c r="E871" s="424"/>
      <c r="F871" s="424"/>
      <c r="G871" s="424"/>
      <c r="H871" s="425"/>
    </row>
    <row r="872" spans="1:8" x14ac:dyDescent="0.2">
      <c r="A872" s="426" t="s">
        <v>5</v>
      </c>
      <c r="B872" s="441"/>
      <c r="C872" s="427"/>
      <c r="D872" s="105" t="s">
        <v>6</v>
      </c>
      <c r="E872" s="22" t="s">
        <v>13</v>
      </c>
      <c r="F872" s="105" t="s">
        <v>12</v>
      </c>
      <c r="G872" s="23" t="s">
        <v>59</v>
      </c>
      <c r="H872" s="305"/>
    </row>
    <row r="873" spans="1:8" x14ac:dyDescent="0.2">
      <c r="A873" s="428"/>
      <c r="B873" s="442"/>
      <c r="C873" s="429"/>
      <c r="D873" s="25"/>
      <c r="E873" s="26"/>
      <c r="F873" s="27"/>
      <c r="G873" s="28"/>
      <c r="H873" s="306"/>
    </row>
    <row r="874" spans="1:8" ht="12.75" customHeight="1" x14ac:dyDescent="0.2">
      <c r="A874" s="505"/>
      <c r="B874" s="506"/>
      <c r="C874" s="507"/>
      <c r="D874" s="307"/>
      <c r="E874" s="308"/>
      <c r="F874" s="309"/>
      <c r="G874" s="310"/>
      <c r="H874" s="306"/>
    </row>
    <row r="875" spans="1:8" x14ac:dyDescent="0.2">
      <c r="A875" s="505"/>
      <c r="B875" s="506"/>
      <c r="C875" s="507"/>
      <c r="D875" s="307"/>
      <c r="E875" s="308"/>
      <c r="F875" s="309"/>
      <c r="G875" s="310"/>
      <c r="H875" s="306"/>
    </row>
    <row r="876" spans="1:8" x14ac:dyDescent="0.2">
      <c r="A876" s="508"/>
      <c r="B876" s="509"/>
      <c r="C876" s="510"/>
      <c r="D876" s="311"/>
      <c r="E876" s="308"/>
      <c r="F876" s="309"/>
      <c r="G876" s="310"/>
      <c r="H876" s="306"/>
    </row>
    <row r="877" spans="1:8" ht="13.5" thickBot="1" x14ac:dyDescent="0.25">
      <c r="A877" s="420"/>
      <c r="B877" s="421"/>
      <c r="C877" s="422"/>
      <c r="D877" s="312"/>
      <c r="E877" s="313"/>
      <c r="F877" s="314"/>
      <c r="G877" s="315"/>
      <c r="H877" s="306"/>
    </row>
    <row r="878" spans="1:8" ht="13.5" thickBot="1" x14ac:dyDescent="0.25">
      <c r="A878" s="316"/>
      <c r="B878" s="317"/>
      <c r="C878" s="318"/>
      <c r="D878" s="317"/>
      <c r="E878" s="318"/>
      <c r="F878" s="319"/>
      <c r="G878" s="104" t="s">
        <v>62</v>
      </c>
      <c r="H878" s="42">
        <f>ROUND(SUM(G873:G877),0)</f>
        <v>0</v>
      </c>
    </row>
    <row r="879" spans="1:8" ht="13.5" thickBot="1" x14ac:dyDescent="0.25">
      <c r="A879" s="320"/>
      <c r="B879" s="321"/>
      <c r="C879" s="322"/>
      <c r="D879" s="321"/>
      <c r="E879" s="322"/>
      <c r="F879" s="323"/>
      <c r="G879" s="41"/>
      <c r="H879" s="79"/>
    </row>
    <row r="880" spans="1:8" ht="13.5" thickBot="1" x14ac:dyDescent="0.25">
      <c r="A880" s="423" t="s">
        <v>15</v>
      </c>
      <c r="B880" s="424"/>
      <c r="C880" s="424"/>
      <c r="D880" s="424"/>
      <c r="E880" s="424"/>
      <c r="F880" s="424"/>
      <c r="G880" s="424"/>
      <c r="H880" s="425"/>
    </row>
    <row r="881" spans="1:8" x14ac:dyDescent="0.2">
      <c r="A881" s="426" t="s">
        <v>5</v>
      </c>
      <c r="B881" s="441"/>
      <c r="C881" s="427"/>
      <c r="D881" s="105" t="s">
        <v>7</v>
      </c>
      <c r="E881" s="21" t="s">
        <v>0</v>
      </c>
      <c r="F881" s="21" t="s">
        <v>60</v>
      </c>
      <c r="G881" s="23" t="s">
        <v>59</v>
      </c>
      <c r="H881" s="305"/>
    </row>
    <row r="882" spans="1:8" x14ac:dyDescent="0.2">
      <c r="A882" s="418" t="s">
        <v>206</v>
      </c>
      <c r="B882" s="418"/>
      <c r="C882" s="419"/>
      <c r="D882" s="359" t="s">
        <v>49</v>
      </c>
      <c r="E882" s="346">
        <v>1</v>
      </c>
      <c r="F882" s="360"/>
      <c r="G882" s="361"/>
      <c r="H882" s="306"/>
    </row>
    <row r="883" spans="1:8" x14ac:dyDescent="0.2">
      <c r="A883" s="496"/>
      <c r="B883" s="497"/>
      <c r="C883" s="498"/>
      <c r="D883" s="307"/>
      <c r="E883" s="346"/>
      <c r="F883" s="348"/>
      <c r="G883" s="327"/>
      <c r="H883" s="306"/>
    </row>
    <row r="884" spans="1:8" x14ac:dyDescent="0.2">
      <c r="A884" s="496"/>
      <c r="B884" s="497"/>
      <c r="C884" s="498"/>
      <c r="D884" s="311"/>
      <c r="E884" s="346"/>
      <c r="F884" s="348"/>
      <c r="G884" s="327"/>
      <c r="H884" s="306"/>
    </row>
    <row r="885" spans="1:8" x14ac:dyDescent="0.2">
      <c r="A885" s="496"/>
      <c r="B885" s="497"/>
      <c r="C885" s="498"/>
      <c r="D885" s="311"/>
      <c r="E885" s="346"/>
      <c r="F885" s="348"/>
      <c r="G885" s="327"/>
      <c r="H885" s="306"/>
    </row>
    <row r="886" spans="1:8" ht="13.5" thickBot="1" x14ac:dyDescent="0.25">
      <c r="A886" s="499"/>
      <c r="B886" s="500"/>
      <c r="C886" s="501"/>
      <c r="D886" s="312"/>
      <c r="E886" s="346"/>
      <c r="F886" s="348"/>
      <c r="G886" s="327"/>
      <c r="H886" s="334"/>
    </row>
    <row r="887" spans="1:8" ht="13.5" thickBot="1" x14ac:dyDescent="0.25">
      <c r="A887" s="316"/>
      <c r="B887" s="317"/>
      <c r="C887" s="318"/>
      <c r="D887" s="317"/>
      <c r="E887" s="318"/>
      <c r="F887" s="319"/>
      <c r="G887" s="104" t="s">
        <v>62</v>
      </c>
      <c r="H887" s="51">
        <f>SUM(G882:G886)</f>
        <v>0</v>
      </c>
    </row>
    <row r="888" spans="1:8" ht="13.5" thickBot="1" x14ac:dyDescent="0.25">
      <c r="A888" s="320"/>
      <c r="B888" s="321"/>
      <c r="C888" s="322"/>
      <c r="D888" s="321"/>
      <c r="E888" s="322"/>
      <c r="F888" s="323"/>
      <c r="G888" s="41"/>
      <c r="H888" s="80"/>
    </row>
    <row r="889" spans="1:8" ht="13.5" customHeight="1" thickBot="1" x14ac:dyDescent="0.25">
      <c r="A889" s="423" t="s">
        <v>8</v>
      </c>
      <c r="B889" s="424"/>
      <c r="C889" s="424"/>
      <c r="D889" s="424"/>
      <c r="E889" s="424"/>
      <c r="F889" s="424"/>
      <c r="G889" s="424"/>
      <c r="H889" s="425"/>
    </row>
    <row r="890" spans="1:8" x14ac:dyDescent="0.2">
      <c r="A890" s="81" t="s">
        <v>16</v>
      </c>
      <c r="B890" s="52" t="s">
        <v>7</v>
      </c>
      <c r="C890" s="53" t="s">
        <v>64</v>
      </c>
      <c r="D890" s="54" t="s">
        <v>65</v>
      </c>
      <c r="E890" s="53" t="s">
        <v>63</v>
      </c>
      <c r="F890" s="53" t="s">
        <v>4</v>
      </c>
      <c r="G890" s="23" t="s">
        <v>59</v>
      </c>
      <c r="H890" s="305"/>
    </row>
    <row r="891" spans="1:8" x14ac:dyDescent="0.2">
      <c r="A891" s="335"/>
      <c r="B891" s="336"/>
      <c r="C891" s="309"/>
      <c r="D891" s="349"/>
      <c r="E891" s="309"/>
      <c r="F891" s="345"/>
      <c r="G891" s="336"/>
      <c r="H891" s="306"/>
    </row>
    <row r="892" spans="1:8" x14ac:dyDescent="0.2">
      <c r="A892" s="335"/>
      <c r="B892" s="328"/>
      <c r="C892" s="307"/>
      <c r="D892" s="328"/>
      <c r="E892" s="337"/>
      <c r="F892" s="309"/>
      <c r="G892" s="328"/>
      <c r="H892" s="306"/>
    </row>
    <row r="893" spans="1:8" ht="13.5" thickBot="1" x14ac:dyDescent="0.25">
      <c r="A893" s="338"/>
      <c r="B893" s="339"/>
      <c r="C893" s="340"/>
      <c r="D893" s="313"/>
      <c r="E893" s="341"/>
      <c r="F893" s="342"/>
      <c r="G893" s="339"/>
      <c r="H893" s="306"/>
    </row>
    <row r="894" spans="1:8" ht="13.5" thickBot="1" x14ac:dyDescent="0.25">
      <c r="A894" s="316"/>
      <c r="B894" s="317"/>
      <c r="C894" s="318"/>
      <c r="D894" s="317"/>
      <c r="E894" s="318"/>
      <c r="F894" s="319"/>
      <c r="G894" s="104" t="s">
        <v>62</v>
      </c>
      <c r="H894" s="51">
        <f>SUM(G891:G893)</f>
        <v>0</v>
      </c>
    </row>
    <row r="895" spans="1:8" ht="13.5" thickBot="1" x14ac:dyDescent="0.25">
      <c r="A895" s="320"/>
      <c r="B895" s="321"/>
      <c r="C895" s="322"/>
      <c r="D895" s="321"/>
      <c r="E895" s="322"/>
      <c r="F895" s="323"/>
      <c r="G895" s="41"/>
      <c r="H895" s="80"/>
    </row>
    <row r="896" spans="1:8" ht="13.5" thickBot="1" x14ac:dyDescent="0.25">
      <c r="A896" s="423" t="s">
        <v>17</v>
      </c>
      <c r="B896" s="424"/>
      <c r="C896" s="424"/>
      <c r="D896" s="424"/>
      <c r="E896" s="424"/>
      <c r="F896" s="424"/>
      <c r="G896" s="424"/>
      <c r="H896" s="425"/>
    </row>
    <row r="897" spans="1:8" x14ac:dyDescent="0.2">
      <c r="A897" s="426" t="s">
        <v>9</v>
      </c>
      <c r="B897" s="427"/>
      <c r="C897" s="62" t="s">
        <v>10</v>
      </c>
      <c r="D897" s="105" t="s">
        <v>61</v>
      </c>
      <c r="E897" s="22" t="s">
        <v>11</v>
      </c>
      <c r="F897" s="63" t="s">
        <v>12</v>
      </c>
      <c r="G897" s="23" t="s">
        <v>59</v>
      </c>
      <c r="H897" s="305"/>
    </row>
    <row r="898" spans="1:8" x14ac:dyDescent="0.2">
      <c r="A898" s="428"/>
      <c r="B898" s="429"/>
      <c r="C898" s="67"/>
      <c r="D898" s="64"/>
      <c r="E898" s="65"/>
      <c r="F898" s="27"/>
      <c r="G898" s="66"/>
      <c r="H898" s="306"/>
    </row>
    <row r="899" spans="1:8" x14ac:dyDescent="0.2">
      <c r="A899" s="428"/>
      <c r="B899" s="429"/>
      <c r="C899" s="67"/>
      <c r="D899" s="64"/>
      <c r="E899" s="65"/>
      <c r="F899" s="27"/>
      <c r="G899" s="66"/>
      <c r="H899" s="306"/>
    </row>
    <row r="900" spans="1:8" ht="13.5" thickBot="1" x14ac:dyDescent="0.25">
      <c r="A900" s="338"/>
      <c r="B900" s="350"/>
      <c r="C900" s="313"/>
      <c r="D900" s="351"/>
      <c r="E900" s="352"/>
      <c r="F900" s="353"/>
      <c r="G900" s="354"/>
      <c r="H900" s="334"/>
    </row>
    <row r="901" spans="1:8" ht="13.5" thickBot="1" x14ac:dyDescent="0.25">
      <c r="A901" s="316"/>
      <c r="B901" s="317"/>
      <c r="C901" s="318"/>
      <c r="D901" s="317"/>
      <c r="E901" s="318"/>
      <c r="F901" s="319"/>
      <c r="G901" s="104" t="s">
        <v>62</v>
      </c>
      <c r="H901" s="42">
        <f>ROUND(SUM(G898:G900),0)</f>
        <v>0</v>
      </c>
    </row>
    <row r="902" spans="1:8" ht="13.5" thickBot="1" x14ac:dyDescent="0.25">
      <c r="A902" s="320"/>
      <c r="B902" s="321"/>
      <c r="C902" s="322"/>
      <c r="D902" s="321"/>
      <c r="E902" s="322"/>
      <c r="F902" s="323"/>
      <c r="G902" s="343"/>
      <c r="H902" s="344"/>
    </row>
    <row r="903" spans="1:8" ht="13.5" thickBot="1" x14ac:dyDescent="0.25">
      <c r="A903" s="430" t="s">
        <v>3</v>
      </c>
      <c r="B903" s="431"/>
      <c r="C903" s="431"/>
      <c r="D903" s="431"/>
      <c r="E903" s="431"/>
      <c r="F903" s="431"/>
      <c r="G903" s="432"/>
      <c r="H903" s="42">
        <f>ROUND((H878+H887+H894+H901),0)</f>
        <v>0</v>
      </c>
    </row>
    <row r="904" spans="1:8" ht="13.5" thickBot="1" x14ac:dyDescent="0.25">
      <c r="A904" s="72"/>
      <c r="B904" s="74"/>
      <c r="C904" s="73"/>
      <c r="D904" s="74"/>
      <c r="E904" s="73"/>
      <c r="F904" s="240"/>
      <c r="G904" s="73"/>
      <c r="H904" s="75"/>
    </row>
    <row r="905" spans="1:8" ht="13.5" thickBot="1" x14ac:dyDescent="0.25"/>
    <row r="906" spans="1:8" ht="51.75" customHeight="1" x14ac:dyDescent="0.2">
      <c r="A906" s="106" t="s">
        <v>46</v>
      </c>
      <c r="B906" s="455" t="s">
        <v>68</v>
      </c>
      <c r="C906" s="456"/>
      <c r="D906" s="456"/>
      <c r="E906" s="456"/>
      <c r="F906" s="456"/>
      <c r="G906" s="456"/>
      <c r="H906" s="457"/>
    </row>
    <row r="907" spans="1:8" ht="14.25" customHeight="1" x14ac:dyDescent="0.2">
      <c r="A907" s="83" t="s">
        <v>67</v>
      </c>
      <c r="B907" s="458" t="s">
        <v>22</v>
      </c>
      <c r="C907" s="459"/>
      <c r="D907" s="459"/>
      <c r="E907" s="459"/>
      <c r="F907" s="459"/>
      <c r="G907" s="460"/>
      <c r="H907" s="84" t="s">
        <v>66</v>
      </c>
    </row>
    <row r="908" spans="1:8" ht="13.5" customHeight="1" thickBot="1" x14ac:dyDescent="0.25">
      <c r="A908" s="85" t="str">
        <f>+PPTO!A45</f>
        <v>7.3</v>
      </c>
      <c r="B908" s="461" t="str">
        <f>+PPTO!B45</f>
        <v>Resistencia a la compresión</v>
      </c>
      <c r="C908" s="462"/>
      <c r="D908" s="462"/>
      <c r="E908" s="462"/>
      <c r="F908" s="462"/>
      <c r="G908" s="463"/>
      <c r="H908" s="194" t="str">
        <f>+PPTO!C45</f>
        <v>un</v>
      </c>
    </row>
    <row r="909" spans="1:8" ht="13.5" thickBot="1" x14ac:dyDescent="0.25">
      <c r="A909" s="198"/>
      <c r="B909" s="6"/>
      <c r="C909" s="5"/>
      <c r="D909" s="2"/>
      <c r="E909" s="3"/>
      <c r="F909" s="232"/>
      <c r="G909" s="3"/>
      <c r="H909" s="199"/>
    </row>
    <row r="910" spans="1:8" ht="13.5" customHeight="1" thickBot="1" x14ac:dyDescent="0.25">
      <c r="A910" s="423" t="s">
        <v>14</v>
      </c>
      <c r="B910" s="424"/>
      <c r="C910" s="424"/>
      <c r="D910" s="424"/>
      <c r="E910" s="424"/>
      <c r="F910" s="424"/>
      <c r="G910" s="424"/>
      <c r="H910" s="425"/>
    </row>
    <row r="911" spans="1:8" x14ac:dyDescent="0.2">
      <c r="A911" s="426" t="s">
        <v>5</v>
      </c>
      <c r="B911" s="441"/>
      <c r="C911" s="427"/>
      <c r="D911" s="105" t="s">
        <v>6</v>
      </c>
      <c r="E911" s="22" t="s">
        <v>13</v>
      </c>
      <c r="F911" s="105" t="s">
        <v>12</v>
      </c>
      <c r="G911" s="23" t="s">
        <v>59</v>
      </c>
      <c r="H911" s="305"/>
    </row>
    <row r="912" spans="1:8" x14ac:dyDescent="0.2">
      <c r="A912" s="428"/>
      <c r="B912" s="442"/>
      <c r="C912" s="429"/>
      <c r="D912" s="25"/>
      <c r="E912" s="26"/>
      <c r="F912" s="27"/>
      <c r="G912" s="28"/>
      <c r="H912" s="306"/>
    </row>
    <row r="913" spans="1:8" ht="12.75" customHeight="1" x14ac:dyDescent="0.2">
      <c r="A913" s="505"/>
      <c r="B913" s="506"/>
      <c r="C913" s="507"/>
      <c r="D913" s="307"/>
      <c r="E913" s="308"/>
      <c r="F913" s="309"/>
      <c r="G913" s="310"/>
      <c r="H913" s="306"/>
    </row>
    <row r="914" spans="1:8" x14ac:dyDescent="0.2">
      <c r="A914" s="505"/>
      <c r="B914" s="506"/>
      <c r="C914" s="507"/>
      <c r="D914" s="307"/>
      <c r="E914" s="308"/>
      <c r="F914" s="309"/>
      <c r="G914" s="310"/>
      <c r="H914" s="306"/>
    </row>
    <row r="915" spans="1:8" x14ac:dyDescent="0.2">
      <c r="A915" s="508"/>
      <c r="B915" s="509"/>
      <c r="C915" s="510"/>
      <c r="D915" s="311"/>
      <c r="E915" s="308"/>
      <c r="F915" s="309"/>
      <c r="G915" s="310"/>
      <c r="H915" s="306"/>
    </row>
    <row r="916" spans="1:8" ht="13.5" thickBot="1" x14ac:dyDescent="0.25">
      <c r="A916" s="420"/>
      <c r="B916" s="421"/>
      <c r="C916" s="422"/>
      <c r="D916" s="312"/>
      <c r="E916" s="313"/>
      <c r="F916" s="314"/>
      <c r="G916" s="315"/>
      <c r="H916" s="306"/>
    </row>
    <row r="917" spans="1:8" ht="13.5" thickBot="1" x14ac:dyDescent="0.25">
      <c r="A917" s="316"/>
      <c r="B917" s="317"/>
      <c r="C917" s="318"/>
      <c r="D917" s="317"/>
      <c r="E917" s="318"/>
      <c r="F917" s="319"/>
      <c r="G917" s="104" t="s">
        <v>62</v>
      </c>
      <c r="H917" s="42">
        <f>ROUND(SUM(G912:G916),0)</f>
        <v>0</v>
      </c>
    </row>
    <row r="918" spans="1:8" ht="13.5" thickBot="1" x14ac:dyDescent="0.25">
      <c r="A918" s="320"/>
      <c r="B918" s="321"/>
      <c r="C918" s="322"/>
      <c r="D918" s="321"/>
      <c r="E918" s="322"/>
      <c r="F918" s="323"/>
      <c r="G918" s="41"/>
      <c r="H918" s="79"/>
    </row>
    <row r="919" spans="1:8" ht="13.5" thickBot="1" x14ac:dyDescent="0.25">
      <c r="A919" s="423" t="s">
        <v>15</v>
      </c>
      <c r="B919" s="424"/>
      <c r="C919" s="424"/>
      <c r="D919" s="424"/>
      <c r="E919" s="424"/>
      <c r="F919" s="424"/>
      <c r="G919" s="424"/>
      <c r="H919" s="425"/>
    </row>
    <row r="920" spans="1:8" x14ac:dyDescent="0.2">
      <c r="A920" s="426" t="s">
        <v>5</v>
      </c>
      <c r="B920" s="441"/>
      <c r="C920" s="427"/>
      <c r="D920" s="105" t="s">
        <v>7</v>
      </c>
      <c r="E920" s="21" t="s">
        <v>0</v>
      </c>
      <c r="F920" s="21" t="s">
        <v>60</v>
      </c>
      <c r="G920" s="23" t="s">
        <v>59</v>
      </c>
      <c r="H920" s="305"/>
    </row>
    <row r="921" spans="1:8" x14ac:dyDescent="0.2">
      <c r="A921" s="418" t="s">
        <v>207</v>
      </c>
      <c r="B921" s="418"/>
      <c r="C921" s="419"/>
      <c r="D921" s="359" t="s">
        <v>49</v>
      </c>
      <c r="E921" s="346">
        <v>1</v>
      </c>
      <c r="F921" s="360"/>
      <c r="G921" s="361"/>
      <c r="H921" s="306"/>
    </row>
    <row r="922" spans="1:8" x14ac:dyDescent="0.2">
      <c r="A922" s="496"/>
      <c r="B922" s="497"/>
      <c r="C922" s="498"/>
      <c r="D922" s="307"/>
      <c r="E922" s="346"/>
      <c r="F922" s="348"/>
      <c r="G922" s="327"/>
      <c r="H922" s="306"/>
    </row>
    <row r="923" spans="1:8" x14ac:dyDescent="0.2">
      <c r="A923" s="496"/>
      <c r="B923" s="497"/>
      <c r="C923" s="498"/>
      <c r="D923" s="311"/>
      <c r="E923" s="346"/>
      <c r="F923" s="348"/>
      <c r="G923" s="327"/>
      <c r="H923" s="306"/>
    </row>
    <row r="924" spans="1:8" x14ac:dyDescent="0.2">
      <c r="A924" s="496"/>
      <c r="B924" s="497"/>
      <c r="C924" s="498"/>
      <c r="D924" s="311"/>
      <c r="E924" s="346"/>
      <c r="F924" s="348"/>
      <c r="G924" s="327"/>
      <c r="H924" s="306"/>
    </row>
    <row r="925" spans="1:8" ht="13.5" thickBot="1" x14ac:dyDescent="0.25">
      <c r="A925" s="499"/>
      <c r="B925" s="500"/>
      <c r="C925" s="501"/>
      <c r="D925" s="312"/>
      <c r="E925" s="346"/>
      <c r="F925" s="348"/>
      <c r="G925" s="327"/>
      <c r="H925" s="334"/>
    </row>
    <row r="926" spans="1:8" ht="13.5" thickBot="1" x14ac:dyDescent="0.25">
      <c r="A926" s="316"/>
      <c r="B926" s="317"/>
      <c r="C926" s="318"/>
      <c r="D926" s="317"/>
      <c r="E926" s="318"/>
      <c r="F926" s="319"/>
      <c r="G926" s="104" t="s">
        <v>62</v>
      </c>
      <c r="H926" s="51">
        <f>SUM(G921:G925)</f>
        <v>0</v>
      </c>
    </row>
    <row r="927" spans="1:8" ht="13.5" thickBot="1" x14ac:dyDescent="0.25">
      <c r="A927" s="320"/>
      <c r="B927" s="321"/>
      <c r="C927" s="322"/>
      <c r="D927" s="321"/>
      <c r="E927" s="322"/>
      <c r="F927" s="323"/>
      <c r="G927" s="41"/>
      <c r="H927" s="80"/>
    </row>
    <row r="928" spans="1:8" ht="13.5" customHeight="1" thickBot="1" x14ac:dyDescent="0.25">
      <c r="A928" s="423" t="s">
        <v>8</v>
      </c>
      <c r="B928" s="424"/>
      <c r="C928" s="424"/>
      <c r="D928" s="424"/>
      <c r="E928" s="424"/>
      <c r="F928" s="424"/>
      <c r="G928" s="424"/>
      <c r="H928" s="425"/>
    </row>
    <row r="929" spans="1:8" x14ac:dyDescent="0.2">
      <c r="A929" s="81" t="s">
        <v>16</v>
      </c>
      <c r="B929" s="52" t="s">
        <v>7</v>
      </c>
      <c r="C929" s="53" t="s">
        <v>64</v>
      </c>
      <c r="D929" s="54" t="s">
        <v>65</v>
      </c>
      <c r="E929" s="53" t="s">
        <v>63</v>
      </c>
      <c r="F929" s="53" t="s">
        <v>4</v>
      </c>
      <c r="G929" s="23" t="s">
        <v>59</v>
      </c>
      <c r="H929" s="305"/>
    </row>
    <row r="930" spans="1:8" x14ac:dyDescent="0.2">
      <c r="A930" s="335"/>
      <c r="B930" s="336"/>
      <c r="C930" s="309"/>
      <c r="D930" s="349"/>
      <c r="E930" s="309"/>
      <c r="F930" s="345"/>
      <c r="G930" s="336"/>
      <c r="H930" s="306"/>
    </row>
    <row r="931" spans="1:8" x14ac:dyDescent="0.2">
      <c r="A931" s="335"/>
      <c r="B931" s="328"/>
      <c r="C931" s="307"/>
      <c r="D931" s="328"/>
      <c r="E931" s="337"/>
      <c r="F931" s="309"/>
      <c r="G931" s="328"/>
      <c r="H931" s="306"/>
    </row>
    <row r="932" spans="1:8" ht="13.5" thickBot="1" x14ac:dyDescent="0.25">
      <c r="A932" s="338"/>
      <c r="B932" s="339"/>
      <c r="C932" s="340"/>
      <c r="D932" s="313"/>
      <c r="E932" s="341"/>
      <c r="F932" s="342"/>
      <c r="G932" s="339"/>
      <c r="H932" s="306"/>
    </row>
    <row r="933" spans="1:8" ht="13.5" thickBot="1" x14ac:dyDescent="0.25">
      <c r="A933" s="316"/>
      <c r="B933" s="317"/>
      <c r="C933" s="318"/>
      <c r="D933" s="317"/>
      <c r="E933" s="318"/>
      <c r="F933" s="319"/>
      <c r="G933" s="104" t="s">
        <v>62</v>
      </c>
      <c r="H933" s="51">
        <f>SUM(G930:G932)</f>
        <v>0</v>
      </c>
    </row>
    <row r="934" spans="1:8" ht="13.5" thickBot="1" x14ac:dyDescent="0.25">
      <c r="A934" s="320"/>
      <c r="B934" s="321"/>
      <c r="C934" s="322"/>
      <c r="D934" s="321"/>
      <c r="E934" s="322"/>
      <c r="F934" s="323"/>
      <c r="G934" s="41"/>
      <c r="H934" s="80"/>
    </row>
    <row r="935" spans="1:8" ht="13.5" thickBot="1" x14ac:dyDescent="0.25">
      <c r="A935" s="423" t="s">
        <v>17</v>
      </c>
      <c r="B935" s="424"/>
      <c r="C935" s="424"/>
      <c r="D935" s="424"/>
      <c r="E935" s="424"/>
      <c r="F935" s="424"/>
      <c r="G935" s="424"/>
      <c r="H935" s="425"/>
    </row>
    <row r="936" spans="1:8" x14ac:dyDescent="0.2">
      <c r="A936" s="426" t="s">
        <v>9</v>
      </c>
      <c r="B936" s="427"/>
      <c r="C936" s="62" t="s">
        <v>10</v>
      </c>
      <c r="D936" s="105" t="s">
        <v>61</v>
      </c>
      <c r="E936" s="22" t="s">
        <v>11</v>
      </c>
      <c r="F936" s="63" t="s">
        <v>12</v>
      </c>
      <c r="G936" s="23" t="s">
        <v>59</v>
      </c>
      <c r="H936" s="305"/>
    </row>
    <row r="937" spans="1:8" x14ac:dyDescent="0.2">
      <c r="A937" s="428"/>
      <c r="B937" s="429"/>
      <c r="C937" s="67"/>
      <c r="D937" s="64"/>
      <c r="E937" s="65"/>
      <c r="F937" s="27"/>
      <c r="G937" s="66"/>
      <c r="H937" s="306"/>
    </row>
    <row r="938" spans="1:8" x14ac:dyDescent="0.2">
      <c r="A938" s="428"/>
      <c r="B938" s="429"/>
      <c r="C938" s="67"/>
      <c r="D938" s="64"/>
      <c r="E938" s="65"/>
      <c r="F938" s="27"/>
      <c r="G938" s="66"/>
      <c r="H938" s="306"/>
    </row>
    <row r="939" spans="1:8" ht="13.5" thickBot="1" x14ac:dyDescent="0.25">
      <c r="A939" s="338"/>
      <c r="B939" s="350"/>
      <c r="C939" s="313"/>
      <c r="D939" s="351"/>
      <c r="E939" s="352"/>
      <c r="F939" s="353"/>
      <c r="G939" s="354"/>
      <c r="H939" s="334"/>
    </row>
    <row r="940" spans="1:8" ht="13.5" thickBot="1" x14ac:dyDescent="0.25">
      <c r="A940" s="316"/>
      <c r="B940" s="317"/>
      <c r="C940" s="318"/>
      <c r="D940" s="317"/>
      <c r="E940" s="318"/>
      <c r="F940" s="319"/>
      <c r="G940" s="104" t="s">
        <v>62</v>
      </c>
      <c r="H940" s="42">
        <f>ROUND(SUM(G937:G939),0)</f>
        <v>0</v>
      </c>
    </row>
    <row r="941" spans="1:8" ht="13.5" thickBot="1" x14ac:dyDescent="0.25">
      <c r="A941" s="320"/>
      <c r="B941" s="321"/>
      <c r="C941" s="322"/>
      <c r="D941" s="321"/>
      <c r="E941" s="322"/>
      <c r="F941" s="323"/>
      <c r="G941" s="343"/>
      <c r="H941" s="344"/>
    </row>
    <row r="942" spans="1:8" ht="13.5" thickBot="1" x14ac:dyDescent="0.25">
      <c r="A942" s="430" t="s">
        <v>3</v>
      </c>
      <c r="B942" s="431"/>
      <c r="C942" s="431"/>
      <c r="D942" s="431"/>
      <c r="E942" s="431"/>
      <c r="F942" s="431"/>
      <c r="G942" s="432"/>
      <c r="H942" s="42">
        <f>ROUND((H917+H926+H933+H940),0)</f>
        <v>0</v>
      </c>
    </row>
    <row r="943" spans="1:8" ht="13.5" thickBot="1" x14ac:dyDescent="0.25">
      <c r="A943" s="72"/>
      <c r="B943" s="74"/>
      <c r="C943" s="73"/>
      <c r="D943" s="74"/>
      <c r="E943" s="73"/>
      <c r="F943" s="240"/>
      <c r="G943" s="73"/>
      <c r="H943" s="75"/>
    </row>
  </sheetData>
  <mergeCells count="563">
    <mergeCell ref="A938:B938"/>
    <mergeCell ref="A942:G942"/>
    <mergeCell ref="A921:C921"/>
    <mergeCell ref="A922:C922"/>
    <mergeCell ref="A923:C923"/>
    <mergeCell ref="A924:C924"/>
    <mergeCell ref="A925:C925"/>
    <mergeCell ref="A928:H928"/>
    <mergeCell ref="A935:H935"/>
    <mergeCell ref="A936:B936"/>
    <mergeCell ref="A937:B937"/>
    <mergeCell ref="A910:H910"/>
    <mergeCell ref="A911:C911"/>
    <mergeCell ref="A912:C912"/>
    <mergeCell ref="A913:C913"/>
    <mergeCell ref="A914:C914"/>
    <mergeCell ref="A915:C915"/>
    <mergeCell ref="A916:C916"/>
    <mergeCell ref="A919:H919"/>
    <mergeCell ref="A920:C920"/>
    <mergeCell ref="A889:H889"/>
    <mergeCell ref="A896:H896"/>
    <mergeCell ref="A897:B897"/>
    <mergeCell ref="A898:B898"/>
    <mergeCell ref="A899:B899"/>
    <mergeCell ref="A903:G903"/>
    <mergeCell ref="B906:H906"/>
    <mergeCell ref="B907:G907"/>
    <mergeCell ref="B908:G908"/>
    <mergeCell ref="A876:C876"/>
    <mergeCell ref="A877:C877"/>
    <mergeCell ref="A880:H880"/>
    <mergeCell ref="A881:C881"/>
    <mergeCell ref="A882:C882"/>
    <mergeCell ref="A883:C883"/>
    <mergeCell ref="A884:C884"/>
    <mergeCell ref="A885:C885"/>
    <mergeCell ref="A886:C886"/>
    <mergeCell ref="A864:G864"/>
    <mergeCell ref="B867:H867"/>
    <mergeCell ref="B868:G868"/>
    <mergeCell ref="B869:G869"/>
    <mergeCell ref="A871:H871"/>
    <mergeCell ref="A872:C872"/>
    <mergeCell ref="A873:C873"/>
    <mergeCell ref="A874:C874"/>
    <mergeCell ref="A875:C875"/>
    <mergeCell ref="A844:C844"/>
    <mergeCell ref="A845:C845"/>
    <mergeCell ref="A846:C846"/>
    <mergeCell ref="A847:C847"/>
    <mergeCell ref="A850:H850"/>
    <mergeCell ref="A857:H857"/>
    <mergeCell ref="A858:B858"/>
    <mergeCell ref="A859:B859"/>
    <mergeCell ref="A860:B860"/>
    <mergeCell ref="A833:C833"/>
    <mergeCell ref="A834:C834"/>
    <mergeCell ref="A835:C835"/>
    <mergeCell ref="A836:C836"/>
    <mergeCell ref="A837:C837"/>
    <mergeCell ref="A838:C838"/>
    <mergeCell ref="A841:H841"/>
    <mergeCell ref="A842:C842"/>
    <mergeCell ref="A843:C843"/>
    <mergeCell ref="A818:H818"/>
    <mergeCell ref="A819:B819"/>
    <mergeCell ref="A820:B820"/>
    <mergeCell ref="A821:B821"/>
    <mergeCell ref="A825:G825"/>
    <mergeCell ref="B828:H828"/>
    <mergeCell ref="B829:G829"/>
    <mergeCell ref="B830:G830"/>
    <mergeCell ref="A832:H832"/>
    <mergeCell ref="A799:C799"/>
    <mergeCell ref="A802:H802"/>
    <mergeCell ref="A803:C803"/>
    <mergeCell ref="A804:C804"/>
    <mergeCell ref="A805:C805"/>
    <mergeCell ref="A806:C806"/>
    <mergeCell ref="A807:C807"/>
    <mergeCell ref="A808:C808"/>
    <mergeCell ref="A811:H811"/>
    <mergeCell ref="B789:H789"/>
    <mergeCell ref="B790:G790"/>
    <mergeCell ref="B791:G791"/>
    <mergeCell ref="A793:H793"/>
    <mergeCell ref="A794:C794"/>
    <mergeCell ref="A795:C795"/>
    <mergeCell ref="A796:C796"/>
    <mergeCell ref="A797:C797"/>
    <mergeCell ref="A798:C798"/>
    <mergeCell ref="A717:C717"/>
    <mergeCell ref="A718:C718"/>
    <mergeCell ref="A738:B738"/>
    <mergeCell ref="A739:B739"/>
    <mergeCell ref="A740:B740"/>
    <mergeCell ref="A744:G744"/>
    <mergeCell ref="A721:H721"/>
    <mergeCell ref="A722:C722"/>
    <mergeCell ref="A723:C723"/>
    <mergeCell ref="A724:C724"/>
    <mergeCell ref="A725:C725"/>
    <mergeCell ref="A726:C726"/>
    <mergeCell ref="A727:C727"/>
    <mergeCell ref="A730:H730"/>
    <mergeCell ref="A737:H737"/>
    <mergeCell ref="A705:G705"/>
    <mergeCell ref="B708:H708"/>
    <mergeCell ref="B709:G709"/>
    <mergeCell ref="B710:G710"/>
    <mergeCell ref="A712:H712"/>
    <mergeCell ref="A713:C713"/>
    <mergeCell ref="A714:C714"/>
    <mergeCell ref="A715:C715"/>
    <mergeCell ref="A716:C716"/>
    <mergeCell ref="A685:C685"/>
    <mergeCell ref="A686:C686"/>
    <mergeCell ref="A687:C687"/>
    <mergeCell ref="A688:C688"/>
    <mergeCell ref="A691:H691"/>
    <mergeCell ref="A698:H698"/>
    <mergeCell ref="A699:B699"/>
    <mergeCell ref="A700:B700"/>
    <mergeCell ref="A701:B701"/>
    <mergeCell ref="A674:C674"/>
    <mergeCell ref="A675:C675"/>
    <mergeCell ref="A676:C676"/>
    <mergeCell ref="A677:C677"/>
    <mergeCell ref="A678:C678"/>
    <mergeCell ref="A679:C679"/>
    <mergeCell ref="A682:H682"/>
    <mergeCell ref="A683:C683"/>
    <mergeCell ref="A684:C684"/>
    <mergeCell ref="A643:H643"/>
    <mergeCell ref="A644:C644"/>
    <mergeCell ref="A661:B661"/>
    <mergeCell ref="A662:B662"/>
    <mergeCell ref="A666:G666"/>
    <mergeCell ref="B669:H669"/>
    <mergeCell ref="B670:G670"/>
    <mergeCell ref="B671:G671"/>
    <mergeCell ref="A673:H673"/>
    <mergeCell ref="A583:H583"/>
    <mergeCell ref="A584:B584"/>
    <mergeCell ref="A585:B585"/>
    <mergeCell ref="A586:B586"/>
    <mergeCell ref="A590:G590"/>
    <mergeCell ref="A570:C570"/>
    <mergeCell ref="B630:H630"/>
    <mergeCell ref="B631:G631"/>
    <mergeCell ref="B632:G632"/>
    <mergeCell ref="B592:H592"/>
    <mergeCell ref="B593:G593"/>
    <mergeCell ref="B594:G594"/>
    <mergeCell ref="A596:H596"/>
    <mergeCell ref="A597:C597"/>
    <mergeCell ref="A598:C598"/>
    <mergeCell ref="A599:C599"/>
    <mergeCell ref="A600:C600"/>
    <mergeCell ref="A601:C601"/>
    <mergeCell ref="A602:C602"/>
    <mergeCell ref="A605:H605"/>
    <mergeCell ref="A606:C606"/>
    <mergeCell ref="A607:C607"/>
    <mergeCell ref="A608:C608"/>
    <mergeCell ref="A609:C609"/>
    <mergeCell ref="A563:C563"/>
    <mergeCell ref="A566:H566"/>
    <mergeCell ref="A567:C567"/>
    <mergeCell ref="A568:C568"/>
    <mergeCell ref="A569:C569"/>
    <mergeCell ref="A571:C571"/>
    <mergeCell ref="A572:C572"/>
    <mergeCell ref="A573:C573"/>
    <mergeCell ref="A576:H576"/>
    <mergeCell ref="B553:H553"/>
    <mergeCell ref="B554:G554"/>
    <mergeCell ref="B555:G555"/>
    <mergeCell ref="A557:H557"/>
    <mergeCell ref="A558:C558"/>
    <mergeCell ref="A559:C559"/>
    <mergeCell ref="A560:C560"/>
    <mergeCell ref="A561:C561"/>
    <mergeCell ref="A562:C562"/>
    <mergeCell ref="A501:B501"/>
    <mergeCell ref="A505:G505"/>
    <mergeCell ref="A484:C484"/>
    <mergeCell ref="A485:C485"/>
    <mergeCell ref="A486:C486"/>
    <mergeCell ref="A487:C487"/>
    <mergeCell ref="A488:C488"/>
    <mergeCell ref="A491:H491"/>
    <mergeCell ref="A498:H498"/>
    <mergeCell ref="A499:B499"/>
    <mergeCell ref="A500:B500"/>
    <mergeCell ref="A473:H473"/>
    <mergeCell ref="A474:C474"/>
    <mergeCell ref="A475:C475"/>
    <mergeCell ref="A476:C476"/>
    <mergeCell ref="A477:C477"/>
    <mergeCell ref="A478:C478"/>
    <mergeCell ref="A479:C479"/>
    <mergeCell ref="A482:H482"/>
    <mergeCell ref="A483:C483"/>
    <mergeCell ref="A452:H452"/>
    <mergeCell ref="A459:H459"/>
    <mergeCell ref="A460:B460"/>
    <mergeCell ref="A461:B461"/>
    <mergeCell ref="A462:B462"/>
    <mergeCell ref="A466:G466"/>
    <mergeCell ref="B469:H469"/>
    <mergeCell ref="B470:G470"/>
    <mergeCell ref="B471:G471"/>
    <mergeCell ref="A439:C439"/>
    <mergeCell ref="A440:C440"/>
    <mergeCell ref="A443:H443"/>
    <mergeCell ref="A444:C444"/>
    <mergeCell ref="A445:C445"/>
    <mergeCell ref="A446:C446"/>
    <mergeCell ref="A447:C447"/>
    <mergeCell ref="A448:C448"/>
    <mergeCell ref="A449:C449"/>
    <mergeCell ref="A427:G427"/>
    <mergeCell ref="B430:H430"/>
    <mergeCell ref="B431:G431"/>
    <mergeCell ref="B432:G432"/>
    <mergeCell ref="A434:H434"/>
    <mergeCell ref="A435:C435"/>
    <mergeCell ref="A436:C436"/>
    <mergeCell ref="A437:C437"/>
    <mergeCell ref="A438:C438"/>
    <mergeCell ref="A407:C407"/>
    <mergeCell ref="A408:C408"/>
    <mergeCell ref="A409:C409"/>
    <mergeCell ref="A410:C410"/>
    <mergeCell ref="A413:H413"/>
    <mergeCell ref="A420:H420"/>
    <mergeCell ref="A421:B421"/>
    <mergeCell ref="A422:B422"/>
    <mergeCell ref="A423:B423"/>
    <mergeCell ref="A396:C396"/>
    <mergeCell ref="A397:C397"/>
    <mergeCell ref="A398:C398"/>
    <mergeCell ref="A399:C399"/>
    <mergeCell ref="A400:C400"/>
    <mergeCell ref="A401:C401"/>
    <mergeCell ref="A404:H404"/>
    <mergeCell ref="A405:C405"/>
    <mergeCell ref="A406:C406"/>
    <mergeCell ref="B391:H391"/>
    <mergeCell ref="B392:G392"/>
    <mergeCell ref="B393:G393"/>
    <mergeCell ref="A395:H395"/>
    <mergeCell ref="A5:H5"/>
    <mergeCell ref="A6:C6"/>
    <mergeCell ref="A20:C20"/>
    <mergeCell ref="A11:C11"/>
    <mergeCell ref="A15:C15"/>
    <mergeCell ref="A16:C16"/>
    <mergeCell ref="A17:C17"/>
    <mergeCell ref="A18:C18"/>
    <mergeCell ref="A19:C19"/>
    <mergeCell ref="B40:H40"/>
    <mergeCell ref="B41:G41"/>
    <mergeCell ref="B42:G42"/>
    <mergeCell ref="A44:H44"/>
    <mergeCell ref="A45:C45"/>
    <mergeCell ref="A9:C9"/>
    <mergeCell ref="A34:B34"/>
    <mergeCell ref="A14:H14"/>
    <mergeCell ref="A23:H23"/>
    <mergeCell ref="A30:H30"/>
    <mergeCell ref="A10:C10"/>
    <mergeCell ref="A53:H53"/>
    <mergeCell ref="B1:H1"/>
    <mergeCell ref="B3:G3"/>
    <mergeCell ref="B2:G2"/>
    <mergeCell ref="A7:C7"/>
    <mergeCell ref="A8:C8"/>
    <mergeCell ref="A46:C46"/>
    <mergeCell ref="A47:C47"/>
    <mergeCell ref="A48:C48"/>
    <mergeCell ref="A49:C49"/>
    <mergeCell ref="A50:C50"/>
    <mergeCell ref="A37:G37"/>
    <mergeCell ref="A31:B31"/>
    <mergeCell ref="A32:B32"/>
    <mergeCell ref="A33:B33"/>
    <mergeCell ref="A58:C58"/>
    <mergeCell ref="A59:C59"/>
    <mergeCell ref="A62:H62"/>
    <mergeCell ref="A69:H69"/>
    <mergeCell ref="A70:B70"/>
    <mergeCell ref="A54:C54"/>
    <mergeCell ref="A55:C55"/>
    <mergeCell ref="A56:C56"/>
    <mergeCell ref="A57:C57"/>
    <mergeCell ref="B81:G81"/>
    <mergeCell ref="A83:H83"/>
    <mergeCell ref="A84:C84"/>
    <mergeCell ref="A85:C85"/>
    <mergeCell ref="A86:C86"/>
    <mergeCell ref="A71:B71"/>
    <mergeCell ref="A72:B72"/>
    <mergeCell ref="A76:G76"/>
    <mergeCell ref="B79:H79"/>
    <mergeCell ref="B80:G80"/>
    <mergeCell ref="A94:C94"/>
    <mergeCell ref="A95:C95"/>
    <mergeCell ref="A96:C96"/>
    <mergeCell ref="A97:C97"/>
    <mergeCell ref="A98:C98"/>
    <mergeCell ref="A87:C87"/>
    <mergeCell ref="A88:C88"/>
    <mergeCell ref="A89:C89"/>
    <mergeCell ref="A92:H92"/>
    <mergeCell ref="A93:C93"/>
    <mergeCell ref="A135:C135"/>
    <mergeCell ref="A136:C136"/>
    <mergeCell ref="A137:C137"/>
    <mergeCell ref="A140:H140"/>
    <mergeCell ref="A147:H147"/>
    <mergeCell ref="A101:H101"/>
    <mergeCell ref="A108:H108"/>
    <mergeCell ref="A109:B109"/>
    <mergeCell ref="A110:B110"/>
    <mergeCell ref="A111:B111"/>
    <mergeCell ref="A162:C162"/>
    <mergeCell ref="A163:C163"/>
    <mergeCell ref="A164:C164"/>
    <mergeCell ref="A165:C165"/>
    <mergeCell ref="A166:C166"/>
    <mergeCell ref="A115:G115"/>
    <mergeCell ref="B157:H157"/>
    <mergeCell ref="B158:G158"/>
    <mergeCell ref="B159:G159"/>
    <mergeCell ref="A161:H161"/>
    <mergeCell ref="B118:H118"/>
    <mergeCell ref="B119:G119"/>
    <mergeCell ref="B120:G120"/>
    <mergeCell ref="A122:H122"/>
    <mergeCell ref="A123:C123"/>
    <mergeCell ref="A124:C124"/>
    <mergeCell ref="A125:C125"/>
    <mergeCell ref="A126:C126"/>
    <mergeCell ref="A127:C127"/>
    <mergeCell ref="A128:C128"/>
    <mergeCell ref="A131:H131"/>
    <mergeCell ref="A132:C132"/>
    <mergeCell ref="A133:C133"/>
    <mergeCell ref="A134:C134"/>
    <mergeCell ref="A174:C174"/>
    <mergeCell ref="A175:C175"/>
    <mergeCell ref="A176:C176"/>
    <mergeCell ref="A179:H179"/>
    <mergeCell ref="A186:H186"/>
    <mergeCell ref="A167:C167"/>
    <mergeCell ref="A170:H170"/>
    <mergeCell ref="A171:C171"/>
    <mergeCell ref="A172:C172"/>
    <mergeCell ref="A173:C173"/>
    <mergeCell ref="B198:G198"/>
    <mergeCell ref="A200:H200"/>
    <mergeCell ref="A201:C201"/>
    <mergeCell ref="A202:C202"/>
    <mergeCell ref="A203:C203"/>
    <mergeCell ref="B196:H196"/>
    <mergeCell ref="B197:G197"/>
    <mergeCell ref="A187:B187"/>
    <mergeCell ref="A188:B188"/>
    <mergeCell ref="A189:B189"/>
    <mergeCell ref="A193:G193"/>
    <mergeCell ref="A211:C211"/>
    <mergeCell ref="A212:C212"/>
    <mergeCell ref="A213:C213"/>
    <mergeCell ref="A214:C214"/>
    <mergeCell ref="A215:C215"/>
    <mergeCell ref="A204:C204"/>
    <mergeCell ref="A205:C205"/>
    <mergeCell ref="A206:C206"/>
    <mergeCell ref="A209:H209"/>
    <mergeCell ref="A210:C210"/>
    <mergeCell ref="A232:G232"/>
    <mergeCell ref="A218:H218"/>
    <mergeCell ref="A225:H225"/>
    <mergeCell ref="A226:B226"/>
    <mergeCell ref="A227:B227"/>
    <mergeCell ref="A228:B228"/>
    <mergeCell ref="A240:C240"/>
    <mergeCell ref="A241:C241"/>
    <mergeCell ref="B235:H235"/>
    <mergeCell ref="B313:H313"/>
    <mergeCell ref="B314:G314"/>
    <mergeCell ref="B315:G315"/>
    <mergeCell ref="A254:C254"/>
    <mergeCell ref="A257:H257"/>
    <mergeCell ref="A264:H264"/>
    <mergeCell ref="A265:B265"/>
    <mergeCell ref="A266:B266"/>
    <mergeCell ref="B274:H274"/>
    <mergeCell ref="B275:G275"/>
    <mergeCell ref="B276:G276"/>
    <mergeCell ref="A278:H278"/>
    <mergeCell ref="A279:C279"/>
    <mergeCell ref="A280:C280"/>
    <mergeCell ref="A281:C281"/>
    <mergeCell ref="A282:C282"/>
    <mergeCell ref="A283:C283"/>
    <mergeCell ref="A284:C284"/>
    <mergeCell ref="A287:H287"/>
    <mergeCell ref="A288:C288"/>
    <mergeCell ref="A289:C289"/>
    <mergeCell ref="A290:C290"/>
    <mergeCell ref="A304:B304"/>
    <mergeCell ref="A305:B305"/>
    <mergeCell ref="A322:C322"/>
    <mergeCell ref="A323:C323"/>
    <mergeCell ref="A326:H326"/>
    <mergeCell ref="A327:C327"/>
    <mergeCell ref="A328:C328"/>
    <mergeCell ref="A317:H317"/>
    <mergeCell ref="A318:C318"/>
    <mergeCell ref="A319:C319"/>
    <mergeCell ref="A320:C320"/>
    <mergeCell ref="A321:C321"/>
    <mergeCell ref="A342:H342"/>
    <mergeCell ref="A343:B343"/>
    <mergeCell ref="A344:B344"/>
    <mergeCell ref="A345:B345"/>
    <mergeCell ref="A349:G349"/>
    <mergeCell ref="A329:C329"/>
    <mergeCell ref="A330:C330"/>
    <mergeCell ref="A331:C331"/>
    <mergeCell ref="A332:C332"/>
    <mergeCell ref="A335:H335"/>
    <mergeCell ref="A358:C358"/>
    <mergeCell ref="A359:C359"/>
    <mergeCell ref="A360:C360"/>
    <mergeCell ref="A361:C361"/>
    <mergeCell ref="A362:C362"/>
    <mergeCell ref="B352:H352"/>
    <mergeCell ref="B353:G353"/>
    <mergeCell ref="B354:G354"/>
    <mergeCell ref="A356:H356"/>
    <mergeCell ref="A357:C357"/>
    <mergeCell ref="A383:B383"/>
    <mergeCell ref="A384:B384"/>
    <mergeCell ref="A388:G388"/>
    <mergeCell ref="A370:C370"/>
    <mergeCell ref="A371:C371"/>
    <mergeCell ref="A374:H374"/>
    <mergeCell ref="A381:H381"/>
    <mergeCell ref="A382:B382"/>
    <mergeCell ref="A365:H365"/>
    <mergeCell ref="A366:C366"/>
    <mergeCell ref="A367:C367"/>
    <mergeCell ref="A368:C368"/>
    <mergeCell ref="A369:C369"/>
    <mergeCell ref="A523:C523"/>
    <mergeCell ref="A533:C533"/>
    <mergeCell ref="A536:H536"/>
    <mergeCell ref="A524:C524"/>
    <mergeCell ref="A525:C525"/>
    <mergeCell ref="A526:C526"/>
    <mergeCell ref="A527:C527"/>
    <mergeCell ref="B508:H508"/>
    <mergeCell ref="B509:G509"/>
    <mergeCell ref="B510:G510"/>
    <mergeCell ref="A512:H512"/>
    <mergeCell ref="A513:C513"/>
    <mergeCell ref="A514:C514"/>
    <mergeCell ref="A515:C515"/>
    <mergeCell ref="A516:C516"/>
    <mergeCell ref="A517:C517"/>
    <mergeCell ref="A148:B148"/>
    <mergeCell ref="A149:B149"/>
    <mergeCell ref="A150:B150"/>
    <mergeCell ref="A154:G154"/>
    <mergeCell ref="A291:C291"/>
    <mergeCell ref="A292:C292"/>
    <mergeCell ref="A293:C293"/>
    <mergeCell ref="A296:H296"/>
    <mergeCell ref="A303:H303"/>
    <mergeCell ref="A267:B267"/>
    <mergeCell ref="A271:G271"/>
    <mergeCell ref="A249:C249"/>
    <mergeCell ref="A250:C250"/>
    <mergeCell ref="A251:C251"/>
    <mergeCell ref="A252:C252"/>
    <mergeCell ref="A253:C253"/>
    <mergeCell ref="A242:C242"/>
    <mergeCell ref="A243:C243"/>
    <mergeCell ref="A244:C244"/>
    <mergeCell ref="A245:C245"/>
    <mergeCell ref="A248:H248"/>
    <mergeCell ref="B236:G236"/>
    <mergeCell ref="B237:G237"/>
    <mergeCell ref="A239:H239"/>
    <mergeCell ref="A306:B306"/>
    <mergeCell ref="A310:G310"/>
    <mergeCell ref="A753:C753"/>
    <mergeCell ref="A757:C757"/>
    <mergeCell ref="A758:C758"/>
    <mergeCell ref="A759:C759"/>
    <mergeCell ref="B747:H747"/>
    <mergeCell ref="B748:G748"/>
    <mergeCell ref="B749:G749"/>
    <mergeCell ref="A751:H751"/>
    <mergeCell ref="A752:C752"/>
    <mergeCell ref="A543:H543"/>
    <mergeCell ref="A544:B544"/>
    <mergeCell ref="A545:B545"/>
    <mergeCell ref="A546:B546"/>
    <mergeCell ref="A550:G550"/>
    <mergeCell ref="A532:C532"/>
    <mergeCell ref="A528:C528"/>
    <mergeCell ref="A529:C529"/>
    <mergeCell ref="A530:C530"/>
    <mergeCell ref="A531:C531"/>
    <mergeCell ref="A518:C518"/>
    <mergeCell ref="A521:H521"/>
    <mergeCell ref="A522:C522"/>
    <mergeCell ref="A782:B782"/>
    <mergeCell ref="A786:G786"/>
    <mergeCell ref="A754:C754"/>
    <mergeCell ref="A755:C755"/>
    <mergeCell ref="A756:C756"/>
    <mergeCell ref="A765:C765"/>
    <mergeCell ref="A766:C766"/>
    <mergeCell ref="A767:C767"/>
    <mergeCell ref="A769:C769"/>
    <mergeCell ref="A772:H772"/>
    <mergeCell ref="A779:H779"/>
    <mergeCell ref="A780:B780"/>
    <mergeCell ref="A762:H762"/>
    <mergeCell ref="A763:C763"/>
    <mergeCell ref="A764:C764"/>
    <mergeCell ref="A768:C768"/>
    <mergeCell ref="A610:C610"/>
    <mergeCell ref="A611:C611"/>
    <mergeCell ref="A614:H614"/>
    <mergeCell ref="A621:H621"/>
    <mergeCell ref="A622:B622"/>
    <mergeCell ref="A623:B623"/>
    <mergeCell ref="A624:B624"/>
    <mergeCell ref="A628:G628"/>
    <mergeCell ref="A781:B781"/>
    <mergeCell ref="A645:C645"/>
    <mergeCell ref="A646:C646"/>
    <mergeCell ref="A647:C647"/>
    <mergeCell ref="A648:C648"/>
    <mergeCell ref="A649:C649"/>
    <mergeCell ref="A652:H652"/>
    <mergeCell ref="A659:H659"/>
    <mergeCell ref="A660:B660"/>
    <mergeCell ref="A634:H634"/>
    <mergeCell ref="A635:C635"/>
    <mergeCell ref="A636:C636"/>
    <mergeCell ref="A637:C637"/>
    <mergeCell ref="A638:C638"/>
    <mergeCell ref="A639:C639"/>
    <mergeCell ref="A640:C640"/>
  </mergeCells>
  <printOptions horizontalCentered="1"/>
  <pageMargins left="0.98425196850393704" right="0.98425196850393704" top="0.98425196850393704" bottom="0.98425196850393704" header="0.31496062992125984" footer="0.31496062992125984"/>
  <pageSetup scale="67" fitToHeight="0" orientation="portrait" r:id="rId1"/>
  <rowBreaks count="23" manualBreakCount="23">
    <brk id="38" max="7" man="1"/>
    <brk id="77" max="7" man="1"/>
    <brk id="116" max="7" man="1"/>
    <brk id="155" max="7" man="1"/>
    <brk id="194" max="7" man="1"/>
    <brk id="233" max="7" man="1"/>
    <brk id="272" max="7" man="1"/>
    <brk id="311" max="7" man="1"/>
    <brk id="350" max="7" man="1"/>
    <brk id="389" max="7" man="1"/>
    <brk id="428" max="7" man="1"/>
    <brk id="467" max="7" man="1"/>
    <brk id="506" max="7" man="1"/>
    <brk id="551" max="7" man="1"/>
    <brk id="590" max="7" man="1"/>
    <brk id="628" max="7" man="1"/>
    <brk id="667" max="7" man="1"/>
    <brk id="706" max="7" man="1"/>
    <brk id="745" max="7" man="1"/>
    <brk id="787" max="7" man="1"/>
    <brk id="826" max="7" man="1"/>
    <brk id="865" max="7" man="1"/>
    <brk id="90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1"/>
  <sheetViews>
    <sheetView topLeftCell="A2" zoomScale="80" zoomScaleNormal="80" workbookViewId="0">
      <pane ySplit="1" topLeftCell="A168" activePane="bottomLeft" state="frozen"/>
      <selection activeCell="A2" sqref="A2"/>
      <selection pane="bottomLeft" activeCell="B188" sqref="B188"/>
    </sheetView>
  </sheetViews>
  <sheetFormatPr baseColWidth="10" defaultColWidth="9.140625" defaultRowHeight="14.25" x14ac:dyDescent="0.2"/>
  <cols>
    <col min="1" max="1" width="7.7109375" style="162" bestFit="1" customWidth="1"/>
    <col min="2" max="2" width="79.140625" style="163" customWidth="1"/>
    <col min="3" max="5" width="9.7109375" style="164" customWidth="1"/>
    <col min="6" max="6" width="9.7109375" style="165" customWidth="1"/>
    <col min="7" max="8" width="9.7109375" style="164" customWidth="1"/>
    <col min="9" max="9" width="10.140625" style="165" bestFit="1" customWidth="1"/>
    <col min="10" max="10" width="10.5703125" style="166" bestFit="1" customWidth="1"/>
    <col min="11" max="11" width="10.140625" style="164" bestFit="1" customWidth="1"/>
    <col min="12" max="12" width="11.7109375" style="164" bestFit="1" customWidth="1"/>
    <col min="13" max="13" width="11.140625" style="164" customWidth="1"/>
    <col min="14" max="14" width="14.28515625" style="164" bestFit="1" customWidth="1"/>
    <col min="15" max="15" width="9.7109375" style="164" customWidth="1"/>
    <col min="16" max="16" width="9.140625" style="161" customWidth="1"/>
    <col min="17" max="17" width="6.42578125" style="161" bestFit="1" customWidth="1"/>
    <col min="18" max="18" width="12.7109375" style="125" bestFit="1" customWidth="1"/>
    <col min="19" max="19" width="12.7109375" style="126" customWidth="1"/>
    <col min="20" max="20" width="12.7109375" style="125" bestFit="1" customWidth="1"/>
    <col min="21" max="21" width="5.5703125" style="125" customWidth="1"/>
    <col min="22" max="22" width="6.28515625" style="125" customWidth="1"/>
    <col min="23" max="23" width="12.7109375" style="125" bestFit="1" customWidth="1"/>
    <col min="24" max="24" width="12.7109375" style="125" customWidth="1"/>
    <col min="25" max="25" width="12.7109375" style="125" bestFit="1" customWidth="1"/>
    <col min="26" max="26" width="5.5703125" style="125" customWidth="1"/>
    <col min="27" max="16384" width="9.140625" style="125"/>
  </cols>
  <sheetData>
    <row r="1" spans="1:19" s="118" customFormat="1" ht="53.25" customHeight="1" x14ac:dyDescent="0.25">
      <c r="A1" s="514" t="s">
        <v>96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6"/>
      <c r="P1" s="117"/>
      <c r="Q1" s="117"/>
      <c r="S1" s="119"/>
    </row>
    <row r="2" spans="1:19" s="118" customFormat="1" ht="37.5" customHeight="1" thickBot="1" x14ac:dyDescent="0.3">
      <c r="A2" s="113" t="s">
        <v>67</v>
      </c>
      <c r="B2" s="173" t="s">
        <v>35</v>
      </c>
      <c r="C2" s="168" t="s">
        <v>19</v>
      </c>
      <c r="D2" s="168" t="s">
        <v>83</v>
      </c>
      <c r="E2" s="169" t="s">
        <v>84</v>
      </c>
      <c r="F2" s="170" t="s">
        <v>85</v>
      </c>
      <c r="G2" s="169" t="s">
        <v>91</v>
      </c>
      <c r="H2" s="169" t="s">
        <v>86</v>
      </c>
      <c r="I2" s="169" t="s">
        <v>92</v>
      </c>
      <c r="J2" s="171" t="s">
        <v>87</v>
      </c>
      <c r="K2" s="169" t="s">
        <v>0</v>
      </c>
      <c r="L2" s="169" t="s">
        <v>88</v>
      </c>
      <c r="M2" s="169" t="s">
        <v>83</v>
      </c>
      <c r="N2" s="169" t="s">
        <v>89</v>
      </c>
      <c r="O2" s="172" t="s">
        <v>90</v>
      </c>
      <c r="P2" s="117"/>
      <c r="Q2" s="117"/>
      <c r="S2" s="119"/>
    </row>
    <row r="3" spans="1:19" ht="30.75" thickBot="1" x14ac:dyDescent="0.25">
      <c r="A3" s="167" t="str">
        <f>+PPTO!A10</f>
        <v>1.1</v>
      </c>
      <c r="B3" s="120" t="str">
        <f>+PPTO!B10</f>
        <v>Localización y replanteo de redes y construcciones (incluye topografía y planos récord)</v>
      </c>
      <c r="C3" s="121" t="str">
        <f>+PPTO!C10</f>
        <v>m2</v>
      </c>
      <c r="D3" s="121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4"/>
      <c r="Q3" s="124"/>
    </row>
    <row r="4" spans="1:19" ht="16.5" customHeight="1" x14ac:dyDescent="0.2">
      <c r="A4" s="523"/>
      <c r="B4" s="127" t="s">
        <v>208</v>
      </c>
      <c r="C4" s="128"/>
      <c r="D4" s="128">
        <v>29.08</v>
      </c>
      <c r="E4" s="129">
        <v>1</v>
      </c>
      <c r="F4" s="128"/>
      <c r="G4" s="128">
        <f>+D4*E4</f>
        <v>29.08</v>
      </c>
      <c r="H4" s="128"/>
      <c r="I4" s="128"/>
      <c r="J4" s="130"/>
      <c r="K4" s="130"/>
      <c r="L4" s="130"/>
      <c r="M4" s="131"/>
      <c r="N4" s="131"/>
      <c r="O4" s="132"/>
      <c r="P4" s="124"/>
      <c r="Q4" s="124"/>
    </row>
    <row r="5" spans="1:19" ht="16.5" customHeight="1" x14ac:dyDescent="0.2">
      <c r="A5" s="523"/>
      <c r="B5" s="127" t="s">
        <v>209</v>
      </c>
      <c r="C5" s="128"/>
      <c r="D5" s="128">
        <v>29.4</v>
      </c>
      <c r="E5" s="129">
        <v>1</v>
      </c>
      <c r="F5" s="128"/>
      <c r="G5" s="128">
        <f>+D5*E5</f>
        <v>29.4</v>
      </c>
      <c r="H5" s="133"/>
      <c r="I5" s="133"/>
      <c r="J5" s="133"/>
      <c r="K5" s="133"/>
      <c r="L5" s="133"/>
      <c r="M5" s="134"/>
      <c r="N5" s="134"/>
      <c r="O5" s="135"/>
      <c r="P5" s="124"/>
      <c r="Q5" s="124"/>
    </row>
    <row r="6" spans="1:19" ht="16.5" customHeight="1" x14ac:dyDescent="0.2">
      <c r="A6" s="523"/>
      <c r="B6" s="127" t="s">
        <v>210</v>
      </c>
      <c r="C6" s="128"/>
      <c r="D6" s="128">
        <v>18</v>
      </c>
      <c r="E6" s="129">
        <v>1</v>
      </c>
      <c r="F6" s="128"/>
      <c r="G6" s="128">
        <f>+D6*E6</f>
        <v>18</v>
      </c>
      <c r="H6" s="133"/>
      <c r="I6" s="133"/>
      <c r="J6" s="133"/>
      <c r="K6" s="133"/>
      <c r="L6" s="133"/>
      <c r="M6" s="134"/>
      <c r="N6" s="134"/>
      <c r="O6" s="135"/>
      <c r="P6" s="124"/>
      <c r="Q6" s="124"/>
    </row>
    <row r="7" spans="1:19" ht="16.5" customHeight="1" x14ac:dyDescent="0.2">
      <c r="A7" s="523"/>
      <c r="B7" s="136" t="s">
        <v>211</v>
      </c>
      <c r="C7" s="133"/>
      <c r="D7" s="133">
        <v>18</v>
      </c>
      <c r="E7" s="129">
        <v>1</v>
      </c>
      <c r="F7" s="133"/>
      <c r="G7" s="128">
        <f>+D7*E7</f>
        <v>18</v>
      </c>
      <c r="H7" s="133"/>
      <c r="I7" s="133"/>
      <c r="J7" s="133"/>
      <c r="K7" s="133"/>
      <c r="L7" s="133"/>
      <c r="M7" s="134"/>
      <c r="N7" s="134"/>
      <c r="O7" s="135"/>
      <c r="P7" s="124"/>
      <c r="Q7" s="124"/>
    </row>
    <row r="8" spans="1:19" ht="16.5" customHeight="1" x14ac:dyDescent="0.2">
      <c r="A8" s="523"/>
      <c r="B8" s="136"/>
      <c r="C8" s="137"/>
      <c r="D8" s="133"/>
      <c r="E8" s="129"/>
      <c r="F8" s="133"/>
      <c r="G8" s="128"/>
      <c r="H8" s="133"/>
      <c r="I8" s="133"/>
      <c r="J8" s="133"/>
      <c r="K8" s="133"/>
      <c r="L8" s="133"/>
      <c r="M8" s="134"/>
      <c r="N8" s="134"/>
      <c r="O8" s="135"/>
      <c r="P8" s="124"/>
      <c r="Q8" s="124"/>
    </row>
    <row r="9" spans="1:19" ht="16.5" customHeight="1" thickBot="1" x14ac:dyDescent="0.25">
      <c r="A9" s="524"/>
      <c r="B9" s="138" t="s">
        <v>37</v>
      </c>
      <c r="C9" s="362"/>
      <c r="D9" s="365">
        <f>SUM(D4:D8)</f>
        <v>94.47999999999999</v>
      </c>
      <c r="E9" s="363"/>
      <c r="F9" s="142"/>
      <c r="G9" s="141">
        <f>SUM(G4:G8)</f>
        <v>94.47999999999999</v>
      </c>
      <c r="H9" s="142"/>
      <c r="I9" s="143"/>
      <c r="J9" s="144"/>
      <c r="K9" s="145"/>
      <c r="L9" s="145"/>
      <c r="M9" s="145"/>
      <c r="N9" s="145"/>
      <c r="O9" s="146"/>
      <c r="P9" s="124"/>
      <c r="Q9" s="124"/>
    </row>
    <row r="10" spans="1:19" ht="15.75" thickBot="1" x14ac:dyDescent="0.25">
      <c r="A10" s="167" t="str">
        <f>+PPTO!A11</f>
        <v>1.2</v>
      </c>
      <c r="B10" s="120" t="str">
        <f>+PPTO!B11</f>
        <v>Valla de señalización y seguridad</v>
      </c>
      <c r="C10" s="121" t="str">
        <f>+PPTO!C11</f>
        <v>un</v>
      </c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3"/>
      <c r="P10" s="124"/>
      <c r="Q10" s="124"/>
    </row>
    <row r="11" spans="1:19" ht="16.5" customHeight="1" x14ac:dyDescent="0.2">
      <c r="A11" s="523"/>
      <c r="B11" s="127" t="s">
        <v>77</v>
      </c>
      <c r="C11" s="128"/>
      <c r="D11" s="128"/>
      <c r="E11" s="129"/>
      <c r="F11" s="128"/>
      <c r="G11" s="128"/>
      <c r="H11" s="128"/>
      <c r="I11" s="128"/>
      <c r="J11" s="130"/>
      <c r="K11" s="130">
        <v>1</v>
      </c>
      <c r="L11" s="130"/>
      <c r="M11" s="131"/>
      <c r="N11" s="131"/>
      <c r="O11" s="132"/>
      <c r="P11" s="124"/>
      <c r="Q11" s="124"/>
    </row>
    <row r="12" spans="1:19" ht="16.5" customHeight="1" x14ac:dyDescent="0.2">
      <c r="A12" s="523"/>
      <c r="B12" s="127"/>
      <c r="C12" s="128"/>
      <c r="D12" s="128"/>
      <c r="E12" s="129"/>
      <c r="F12" s="128"/>
      <c r="G12" s="128"/>
      <c r="H12" s="133"/>
      <c r="I12" s="133"/>
      <c r="J12" s="133"/>
      <c r="K12" s="133"/>
      <c r="L12" s="133"/>
      <c r="M12" s="134"/>
      <c r="N12" s="134"/>
      <c r="O12" s="135"/>
      <c r="P12" s="124"/>
      <c r="Q12" s="124"/>
    </row>
    <row r="13" spans="1:19" ht="16.5" customHeight="1" x14ac:dyDescent="0.2">
      <c r="A13" s="523"/>
      <c r="B13" s="136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4"/>
      <c r="N13" s="134"/>
      <c r="O13" s="135"/>
      <c r="P13" s="124"/>
      <c r="Q13" s="124"/>
    </row>
    <row r="14" spans="1:19" ht="16.5" customHeight="1" x14ac:dyDescent="0.2">
      <c r="A14" s="523"/>
      <c r="B14" s="136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  <c r="N14" s="134"/>
      <c r="O14" s="135"/>
      <c r="P14" s="124"/>
      <c r="Q14" s="124"/>
    </row>
    <row r="15" spans="1:19" ht="16.5" customHeight="1" x14ac:dyDescent="0.2">
      <c r="A15" s="523"/>
      <c r="B15" s="136"/>
      <c r="C15" s="137"/>
      <c r="D15" s="133"/>
      <c r="E15" s="133"/>
      <c r="F15" s="133"/>
      <c r="G15" s="133"/>
      <c r="H15" s="133"/>
      <c r="I15" s="133"/>
      <c r="J15" s="133"/>
      <c r="K15" s="133"/>
      <c r="L15" s="133"/>
      <c r="M15" s="134"/>
      <c r="N15" s="134"/>
      <c r="O15" s="135"/>
      <c r="P15" s="124"/>
      <c r="Q15" s="124"/>
    </row>
    <row r="16" spans="1:19" ht="16.5" customHeight="1" thickBot="1" x14ac:dyDescent="0.25">
      <c r="A16" s="524"/>
      <c r="B16" s="138" t="s">
        <v>37</v>
      </c>
      <c r="C16" s="517"/>
      <c r="D16" s="518"/>
      <c r="E16" s="518"/>
      <c r="F16" s="518"/>
      <c r="G16" s="518"/>
      <c r="H16" s="518"/>
      <c r="I16" s="518"/>
      <c r="J16" s="519"/>
      <c r="K16" s="143">
        <f>SUM(K11:K15)</f>
        <v>1</v>
      </c>
      <c r="L16" s="145"/>
      <c r="M16" s="145"/>
      <c r="N16" s="145"/>
      <c r="O16" s="146"/>
      <c r="P16" s="124"/>
      <c r="Q16" s="124"/>
    </row>
    <row r="17" spans="1:26" ht="15.75" thickBot="1" x14ac:dyDescent="0.25">
      <c r="A17" s="167" t="str">
        <f>+PPTO!A12</f>
        <v>1.3</v>
      </c>
      <c r="B17" s="120" t="str">
        <f>+PPTO!B12</f>
        <v>Cerramiento con tela sintética verde</v>
      </c>
      <c r="C17" s="121" t="str">
        <f>+PPTO!C12</f>
        <v>m</v>
      </c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3"/>
      <c r="P17" s="124"/>
      <c r="Q17" s="124"/>
    </row>
    <row r="18" spans="1:26" ht="16.5" customHeight="1" x14ac:dyDescent="0.2">
      <c r="A18" s="523"/>
      <c r="B18" s="127" t="s">
        <v>212</v>
      </c>
      <c r="C18" s="128"/>
      <c r="D18" s="128">
        <f>D9</f>
        <v>94.47999999999999</v>
      </c>
      <c r="E18" s="129"/>
      <c r="F18" s="128"/>
      <c r="G18" s="128"/>
      <c r="H18" s="128"/>
      <c r="I18" s="128"/>
      <c r="J18" s="130"/>
      <c r="K18" s="130"/>
      <c r="L18" s="130"/>
      <c r="M18" s="131"/>
      <c r="N18" s="131"/>
      <c r="O18" s="132"/>
      <c r="P18" s="124"/>
      <c r="Q18" s="124"/>
    </row>
    <row r="19" spans="1:26" ht="16.5" customHeight="1" x14ac:dyDescent="0.2">
      <c r="A19" s="523"/>
      <c r="B19" s="127" t="s">
        <v>213</v>
      </c>
      <c r="C19" s="128"/>
      <c r="D19" s="128">
        <f>D9</f>
        <v>94.47999999999999</v>
      </c>
      <c r="E19" s="129"/>
      <c r="F19" s="128"/>
      <c r="G19" s="128"/>
      <c r="H19" s="133"/>
      <c r="I19" s="128"/>
      <c r="J19" s="133"/>
      <c r="K19" s="133"/>
      <c r="L19" s="133"/>
      <c r="M19" s="134"/>
      <c r="N19" s="134"/>
      <c r="O19" s="135"/>
      <c r="P19" s="124"/>
      <c r="Q19" s="124"/>
    </row>
    <row r="20" spans="1:26" ht="16.5" customHeight="1" x14ac:dyDescent="0.2">
      <c r="A20" s="523"/>
      <c r="B20" s="127" t="s">
        <v>214</v>
      </c>
      <c r="C20" s="128"/>
      <c r="D20" s="128">
        <v>6</v>
      </c>
      <c r="E20" s="133"/>
      <c r="F20" s="133"/>
      <c r="G20" s="133"/>
      <c r="H20" s="133"/>
      <c r="I20" s="133"/>
      <c r="J20" s="133"/>
      <c r="K20" s="133"/>
      <c r="L20" s="133"/>
      <c r="M20" s="134"/>
      <c r="N20" s="134"/>
      <c r="O20" s="135"/>
      <c r="P20" s="124"/>
      <c r="Q20" s="124"/>
    </row>
    <row r="21" spans="1:26" ht="16.5" customHeight="1" x14ac:dyDescent="0.2">
      <c r="A21" s="523"/>
      <c r="B21" s="127" t="s">
        <v>215</v>
      </c>
      <c r="C21" s="133"/>
      <c r="D21" s="128">
        <v>6</v>
      </c>
      <c r="E21" s="133"/>
      <c r="F21" s="133"/>
      <c r="G21" s="133"/>
      <c r="H21" s="133"/>
      <c r="I21" s="133"/>
      <c r="J21" s="133"/>
      <c r="K21" s="133"/>
      <c r="L21" s="133"/>
      <c r="M21" s="134"/>
      <c r="N21" s="134"/>
      <c r="O21" s="135"/>
      <c r="P21" s="124"/>
      <c r="Q21" s="124"/>
    </row>
    <row r="22" spans="1:26" ht="16.5" customHeight="1" x14ac:dyDescent="0.2">
      <c r="A22" s="523"/>
      <c r="B22" s="136"/>
      <c r="C22" s="137"/>
      <c r="D22" s="133"/>
      <c r="E22" s="133"/>
      <c r="F22" s="133"/>
      <c r="G22" s="133"/>
      <c r="H22" s="133"/>
      <c r="I22" s="133"/>
      <c r="J22" s="133"/>
      <c r="K22" s="133"/>
      <c r="L22" s="133"/>
      <c r="M22" s="134"/>
      <c r="N22" s="134"/>
      <c r="O22" s="135"/>
      <c r="P22" s="124"/>
      <c r="Q22" s="124"/>
    </row>
    <row r="23" spans="1:26" ht="16.5" customHeight="1" thickBot="1" x14ac:dyDescent="0.25">
      <c r="A23" s="524"/>
      <c r="B23" s="138" t="s">
        <v>37</v>
      </c>
      <c r="C23" s="139"/>
      <c r="D23" s="179">
        <f>SUM(D18:D22)</f>
        <v>200.95999999999998</v>
      </c>
      <c r="E23" s="133"/>
      <c r="F23" s="133"/>
      <c r="G23" s="133"/>
      <c r="H23" s="133"/>
      <c r="I23" s="133"/>
      <c r="J23" s="133"/>
      <c r="K23" s="133"/>
      <c r="L23" s="133"/>
      <c r="M23" s="134"/>
      <c r="N23" s="134"/>
      <c r="O23" s="135"/>
      <c r="P23" s="124"/>
      <c r="Q23" s="124"/>
    </row>
    <row r="24" spans="1:26" ht="16.5" customHeight="1" thickBot="1" x14ac:dyDescent="0.25">
      <c r="A24" s="167" t="str">
        <f>+PPTO!A13</f>
        <v>1.4</v>
      </c>
      <c r="B24" s="180" t="str">
        <f>+PPTO!B13</f>
        <v>Demolición de andenes y pisos en concreto (incluye acabado y retiro)</v>
      </c>
      <c r="C24" s="181" t="str">
        <f>+PPTO!C13</f>
        <v>m2</v>
      </c>
      <c r="D24" s="181"/>
      <c r="E24" s="182"/>
      <c r="F24" s="182"/>
      <c r="G24" s="182"/>
      <c r="H24" s="182"/>
      <c r="I24" s="182"/>
      <c r="J24" s="182"/>
      <c r="K24" s="122"/>
      <c r="L24" s="122"/>
      <c r="M24" s="122"/>
      <c r="N24" s="122"/>
      <c r="O24" s="123"/>
      <c r="P24" s="124"/>
      <c r="Q24" s="124"/>
    </row>
    <row r="25" spans="1:26" ht="16.5" customHeight="1" x14ac:dyDescent="0.2">
      <c r="A25" s="523"/>
      <c r="B25" s="136" t="s">
        <v>216</v>
      </c>
      <c r="C25" s="133"/>
      <c r="D25" s="133">
        <v>1.2</v>
      </c>
      <c r="E25" s="133">
        <v>1</v>
      </c>
      <c r="F25" s="133"/>
      <c r="G25" s="128">
        <f>+D25*E25*K25</f>
        <v>21.599999999999998</v>
      </c>
      <c r="H25" s="133"/>
      <c r="I25" s="133"/>
      <c r="J25" s="133"/>
      <c r="K25" s="133">
        <v>18</v>
      </c>
      <c r="L25" s="130"/>
      <c r="M25" s="131"/>
      <c r="N25" s="131"/>
      <c r="O25" s="132"/>
      <c r="P25" s="124"/>
      <c r="Q25" s="124"/>
      <c r="S25" s="125"/>
    </row>
    <row r="26" spans="1:26" ht="16.5" customHeight="1" x14ac:dyDescent="0.2">
      <c r="A26" s="523"/>
      <c r="B26" s="127"/>
      <c r="C26" s="128"/>
      <c r="D26" s="128"/>
      <c r="E26" s="129"/>
      <c r="F26" s="128"/>
      <c r="G26" s="128"/>
      <c r="H26" s="133"/>
      <c r="I26" s="128"/>
      <c r="J26" s="133"/>
      <c r="K26" s="133"/>
      <c r="L26" s="133"/>
      <c r="M26" s="134"/>
      <c r="N26" s="134"/>
      <c r="O26" s="135"/>
      <c r="P26" s="124"/>
      <c r="Q26" s="124"/>
      <c r="S26" s="125"/>
    </row>
    <row r="27" spans="1:26" ht="16.5" customHeight="1" x14ac:dyDescent="0.2">
      <c r="A27" s="523"/>
      <c r="B27" s="127"/>
      <c r="C27" s="128"/>
      <c r="D27" s="128"/>
      <c r="E27" s="129"/>
      <c r="F27" s="128"/>
      <c r="G27" s="128"/>
      <c r="H27" s="133"/>
      <c r="I27" s="133"/>
      <c r="J27" s="133"/>
      <c r="K27" s="133"/>
      <c r="L27" s="133"/>
      <c r="M27" s="134"/>
      <c r="N27" s="134"/>
      <c r="O27" s="135"/>
      <c r="P27" s="124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ht="16.5" customHeight="1" x14ac:dyDescent="0.2">
      <c r="A28" s="523"/>
      <c r="B28" s="136"/>
      <c r="C28" s="137"/>
      <c r="D28" s="133"/>
      <c r="E28" s="133"/>
      <c r="F28" s="133"/>
      <c r="G28" s="128"/>
      <c r="H28" s="133"/>
      <c r="I28" s="133"/>
      <c r="J28" s="133"/>
      <c r="K28" s="133"/>
      <c r="L28" s="133"/>
      <c r="M28" s="134"/>
      <c r="N28" s="134"/>
      <c r="O28" s="135"/>
      <c r="P28" s="124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ht="16.5" customHeight="1" x14ac:dyDescent="0.2">
      <c r="A29" s="523"/>
      <c r="B29" s="136"/>
      <c r="C29" s="137"/>
      <c r="D29" s="133"/>
      <c r="E29" s="133"/>
      <c r="F29" s="133"/>
      <c r="G29" s="128"/>
      <c r="H29" s="133"/>
      <c r="I29" s="133"/>
      <c r="J29" s="133"/>
      <c r="K29" s="133"/>
      <c r="L29" s="133"/>
      <c r="M29" s="134"/>
      <c r="N29" s="134"/>
      <c r="O29" s="135"/>
      <c r="P29" s="124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ht="16.5" customHeight="1" thickBot="1" x14ac:dyDescent="0.3">
      <c r="A30" s="524"/>
      <c r="B30" s="138" t="s">
        <v>37</v>
      </c>
      <c r="C30" s="139"/>
      <c r="D30" s="139"/>
      <c r="E30" s="139"/>
      <c r="F30" s="141"/>
      <c r="G30" s="141">
        <f>SUM(G25:G29)</f>
        <v>21.599999999999998</v>
      </c>
      <c r="H30" s="142"/>
      <c r="I30" s="141"/>
      <c r="J30" s="144"/>
      <c r="K30" s="145"/>
      <c r="L30" s="145"/>
      <c r="M30" s="145"/>
      <c r="N30" s="145"/>
      <c r="O30" s="146"/>
      <c r="P30" s="124"/>
      <c r="Q30" s="153"/>
      <c r="R30" s="250"/>
      <c r="S30" s="125"/>
      <c r="U30" s="148"/>
      <c r="V30" s="250"/>
      <c r="W30" s="250"/>
      <c r="Z30" s="148"/>
    </row>
    <row r="31" spans="1:26" ht="16.5" customHeight="1" thickBot="1" x14ac:dyDescent="0.25">
      <c r="A31" s="167" t="str">
        <f>+PPTO!A14</f>
        <v>1.5</v>
      </c>
      <c r="B31" s="120" t="str">
        <f>+PPTO!B14</f>
        <v>Corte y demolición de pavimento rígido (incluye retiro)</v>
      </c>
      <c r="C31" s="121" t="str">
        <f>+PPTO!C14</f>
        <v>m2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3"/>
      <c r="P31" s="124"/>
      <c r="Q31" s="153"/>
    </row>
    <row r="32" spans="1:26" ht="16.5" customHeight="1" x14ac:dyDescent="0.2">
      <c r="A32" s="523"/>
      <c r="B32" s="127" t="s">
        <v>217</v>
      </c>
      <c r="C32" s="128"/>
      <c r="D32" s="128">
        <f>D9</f>
        <v>94.47999999999999</v>
      </c>
      <c r="E32" s="129">
        <v>5.75</v>
      </c>
      <c r="F32" s="128"/>
      <c r="G32" s="128">
        <f>+D32*E32</f>
        <v>543.26</v>
      </c>
      <c r="H32" s="128"/>
      <c r="I32" s="128"/>
      <c r="J32" s="130"/>
      <c r="K32" s="130"/>
      <c r="L32" s="130"/>
      <c r="M32" s="131"/>
      <c r="N32" s="131"/>
      <c r="O32" s="132"/>
      <c r="P32" s="124"/>
      <c r="Q32" s="153"/>
      <c r="S32" s="125"/>
    </row>
    <row r="33" spans="1:26" ht="16.5" customHeight="1" x14ac:dyDescent="0.2">
      <c r="A33" s="523"/>
      <c r="B33" s="127"/>
      <c r="C33" s="128"/>
      <c r="D33" s="128"/>
      <c r="E33" s="129"/>
      <c r="F33" s="128"/>
      <c r="G33" s="128"/>
      <c r="H33" s="133"/>
      <c r="I33" s="128"/>
      <c r="J33" s="133"/>
      <c r="K33" s="133"/>
      <c r="L33" s="133"/>
      <c r="M33" s="134"/>
      <c r="N33" s="134"/>
      <c r="O33" s="135"/>
      <c r="P33" s="124"/>
      <c r="Q33" s="124"/>
      <c r="S33" s="125"/>
    </row>
    <row r="34" spans="1:26" ht="16.5" customHeight="1" x14ac:dyDescent="0.2">
      <c r="A34" s="523"/>
      <c r="B34" s="136"/>
      <c r="C34" s="133"/>
      <c r="D34" s="133"/>
      <c r="E34" s="133"/>
      <c r="F34" s="133"/>
      <c r="G34" s="128"/>
      <c r="H34" s="133"/>
      <c r="I34" s="133"/>
      <c r="J34" s="133"/>
      <c r="K34" s="133">
        <v>8</v>
      </c>
      <c r="L34" s="133"/>
      <c r="M34" s="134"/>
      <c r="N34" s="134"/>
      <c r="O34" s="135"/>
      <c r="P34" s="124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ht="16.5" customHeight="1" x14ac:dyDescent="0.2">
      <c r="A35" s="523"/>
      <c r="B35" s="136"/>
      <c r="C35" s="137"/>
      <c r="D35" s="133"/>
      <c r="E35" s="133"/>
      <c r="F35" s="133"/>
      <c r="G35" s="128"/>
      <c r="H35" s="133"/>
      <c r="I35" s="133"/>
      <c r="J35" s="133"/>
      <c r="K35" s="133"/>
      <c r="L35" s="133"/>
      <c r="M35" s="134"/>
      <c r="N35" s="134"/>
      <c r="O35" s="135"/>
      <c r="P35" s="124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ht="16.5" customHeight="1" x14ac:dyDescent="0.2">
      <c r="A36" s="523"/>
      <c r="B36" s="136"/>
      <c r="C36" s="137"/>
      <c r="D36" s="133"/>
      <c r="E36" s="133"/>
      <c r="F36" s="133"/>
      <c r="G36" s="128"/>
      <c r="H36" s="133"/>
      <c r="I36" s="133"/>
      <c r="J36" s="133"/>
      <c r="K36" s="133"/>
      <c r="L36" s="133"/>
      <c r="M36" s="134"/>
      <c r="N36" s="134"/>
      <c r="O36" s="135"/>
      <c r="P36" s="124"/>
      <c r="Q36" s="520" t="s">
        <v>97</v>
      </c>
      <c r="R36" s="521"/>
      <c r="S36" s="521"/>
      <c r="T36" s="521"/>
      <c r="U36" s="522"/>
      <c r="V36" s="520" t="s">
        <v>41</v>
      </c>
      <c r="W36" s="521"/>
      <c r="X36" s="521"/>
      <c r="Y36" s="521"/>
      <c r="Z36" s="522"/>
    </row>
    <row r="37" spans="1:26" ht="16.5" customHeight="1" thickBot="1" x14ac:dyDescent="0.3">
      <c r="A37" s="524"/>
      <c r="B37" s="138" t="s">
        <v>37</v>
      </c>
      <c r="C37" s="139"/>
      <c r="D37" s="139"/>
      <c r="E37" s="139"/>
      <c r="F37" s="141"/>
      <c r="G37" s="141">
        <f>SUM(G32:G36)</f>
        <v>543.26</v>
      </c>
      <c r="H37" s="142"/>
      <c r="I37" s="141"/>
      <c r="J37" s="144"/>
      <c r="K37" s="145"/>
      <c r="L37" s="145"/>
      <c r="M37" s="145"/>
      <c r="N37" s="145"/>
      <c r="O37" s="146"/>
      <c r="P37" s="124"/>
      <c r="Q37" s="124"/>
      <c r="R37" s="215"/>
      <c r="S37" s="208"/>
      <c r="T37" s="217"/>
      <c r="U37" s="148"/>
      <c r="V37" s="215"/>
      <c r="W37" s="215"/>
      <c r="X37" s="217"/>
      <c r="Y37" s="217"/>
      <c r="Z37" s="148"/>
    </row>
    <row r="38" spans="1:26" ht="16.5" customHeight="1" thickBot="1" x14ac:dyDescent="0.25">
      <c r="A38" s="167" t="str">
        <f>+PPTO!A17</f>
        <v>2.1</v>
      </c>
      <c r="B38" s="180" t="str">
        <f>+PPTO!B17</f>
        <v>Excavación manual en material común y conglomerado</v>
      </c>
      <c r="C38" s="181" t="str">
        <f>+PPTO!C17</f>
        <v>m3</v>
      </c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3"/>
      <c r="P38" s="124"/>
      <c r="Q38" s="529">
        <f>+SUM(R38:R48)</f>
        <v>2.9950000000000001</v>
      </c>
      <c r="R38" s="193">
        <v>0.25</v>
      </c>
      <c r="S38" s="216" t="s">
        <v>158</v>
      </c>
      <c r="T38" s="212"/>
      <c r="U38" s="525"/>
      <c r="V38" s="528">
        <f>+SUM(W38:W48)</f>
        <v>1.9</v>
      </c>
      <c r="W38" s="193">
        <v>0.1</v>
      </c>
      <c r="X38" s="216" t="s">
        <v>164</v>
      </c>
      <c r="Y38" s="111"/>
      <c r="Z38" s="525"/>
    </row>
    <row r="39" spans="1:26" ht="16.5" customHeight="1" x14ac:dyDescent="0.2">
      <c r="A39" s="242"/>
      <c r="B39" s="127" t="s">
        <v>208</v>
      </c>
      <c r="C39" s="128"/>
      <c r="D39" s="128">
        <v>29.08</v>
      </c>
      <c r="E39" s="129">
        <v>0.7</v>
      </c>
      <c r="F39" s="133">
        <v>2.5</v>
      </c>
      <c r="G39" s="128"/>
      <c r="H39" s="128"/>
      <c r="I39" s="128">
        <f>+D39*E39*F39</f>
        <v>50.889999999999993</v>
      </c>
      <c r="J39" s="130"/>
      <c r="K39" s="130"/>
      <c r="L39" s="130"/>
      <c r="M39" s="131"/>
      <c r="N39" s="131"/>
      <c r="O39" s="132"/>
      <c r="P39" s="124"/>
      <c r="Q39" s="529"/>
      <c r="R39" s="193">
        <v>0.15</v>
      </c>
      <c r="S39" s="249" t="s">
        <v>159</v>
      </c>
      <c r="T39" s="211"/>
      <c r="U39" s="525"/>
      <c r="V39" s="529"/>
      <c r="W39" s="193">
        <v>0.1</v>
      </c>
      <c r="X39" s="249" t="s">
        <v>165</v>
      </c>
      <c r="Y39" s="212"/>
      <c r="Z39" s="525"/>
    </row>
    <row r="40" spans="1:26" ht="16.5" customHeight="1" x14ac:dyDescent="0.2">
      <c r="A40" s="242"/>
      <c r="B40" s="127" t="s">
        <v>209</v>
      </c>
      <c r="C40" s="128"/>
      <c r="D40" s="128">
        <v>29.4</v>
      </c>
      <c r="E40" s="129">
        <f>+E39</f>
        <v>0.7</v>
      </c>
      <c r="F40" s="133">
        <v>3</v>
      </c>
      <c r="G40" s="128"/>
      <c r="H40" s="133"/>
      <c r="I40" s="128">
        <f t="shared" ref="I40:I42" si="0">+D40*E40*F40</f>
        <v>61.739999999999995</v>
      </c>
      <c r="J40" s="133"/>
      <c r="K40" s="133"/>
      <c r="L40" s="133"/>
      <c r="M40" s="134"/>
      <c r="N40" s="134"/>
      <c r="O40" s="135"/>
      <c r="P40" s="124"/>
      <c r="Q40" s="529"/>
      <c r="R40" s="527">
        <v>1.98</v>
      </c>
      <c r="S40" s="526" t="s">
        <v>120</v>
      </c>
      <c r="T40" s="211"/>
      <c r="U40" s="525"/>
      <c r="V40" s="529"/>
      <c r="W40" s="527">
        <v>1.24</v>
      </c>
      <c r="X40" s="526" t="s">
        <v>120</v>
      </c>
      <c r="Y40" s="212"/>
      <c r="Z40" s="525"/>
    </row>
    <row r="41" spans="1:26" ht="16.5" customHeight="1" x14ac:dyDescent="0.2">
      <c r="A41" s="242"/>
      <c r="B41" s="127" t="s">
        <v>210</v>
      </c>
      <c r="C41" s="128"/>
      <c r="D41" s="128">
        <v>18</v>
      </c>
      <c r="E41" s="129">
        <f t="shared" ref="E41:E42" si="1">+E40</f>
        <v>0.7</v>
      </c>
      <c r="F41" s="133">
        <v>2</v>
      </c>
      <c r="G41" s="128"/>
      <c r="H41" s="133"/>
      <c r="I41" s="128">
        <f t="shared" si="0"/>
        <v>25.2</v>
      </c>
      <c r="J41" s="133"/>
      <c r="K41" s="133">
        <v>0</v>
      </c>
      <c r="L41" s="133"/>
      <c r="M41" s="134"/>
      <c r="N41" s="134"/>
      <c r="O41" s="135"/>
      <c r="P41" s="124"/>
      <c r="Q41" s="529"/>
      <c r="R41" s="527"/>
      <c r="S41" s="526"/>
      <c r="T41" s="211"/>
      <c r="U41" s="525"/>
      <c r="V41" s="529"/>
      <c r="W41" s="527"/>
      <c r="X41" s="526"/>
      <c r="Y41" s="212"/>
      <c r="Z41" s="525"/>
    </row>
    <row r="42" spans="1:26" ht="16.5" customHeight="1" x14ac:dyDescent="0.2">
      <c r="A42" s="242"/>
      <c r="B42" s="136" t="s">
        <v>211</v>
      </c>
      <c r="C42" s="133"/>
      <c r="D42" s="133">
        <v>18</v>
      </c>
      <c r="E42" s="129">
        <f t="shared" si="1"/>
        <v>0.7</v>
      </c>
      <c r="F42" s="128">
        <v>2</v>
      </c>
      <c r="G42" s="128"/>
      <c r="H42" s="128"/>
      <c r="I42" s="128">
        <f t="shared" si="0"/>
        <v>25.2</v>
      </c>
      <c r="J42" s="130">
        <v>0</v>
      </c>
      <c r="K42" s="130">
        <v>0</v>
      </c>
      <c r="L42" s="133"/>
      <c r="M42" s="134"/>
      <c r="N42" s="134"/>
      <c r="O42" s="135"/>
      <c r="P42" s="124"/>
      <c r="Q42" s="529"/>
      <c r="R42" s="527"/>
      <c r="S42" s="526"/>
      <c r="T42" s="211"/>
      <c r="U42" s="525"/>
      <c r="V42" s="529"/>
      <c r="W42" s="527"/>
      <c r="X42" s="526"/>
      <c r="Y42" s="212"/>
      <c r="Z42" s="525"/>
    </row>
    <row r="43" spans="1:26" ht="16.5" customHeight="1" x14ac:dyDescent="0.2">
      <c r="A43" s="242"/>
      <c r="B43" s="136" t="s">
        <v>39</v>
      </c>
      <c r="C43" s="133"/>
      <c r="D43" s="133">
        <v>6</v>
      </c>
      <c r="E43" s="133">
        <v>0.6</v>
      </c>
      <c r="F43" s="133">
        <v>2.08</v>
      </c>
      <c r="G43" s="128"/>
      <c r="H43" s="133"/>
      <c r="I43" s="133">
        <f>D43*E43*F43*K43</f>
        <v>134.78399999999999</v>
      </c>
      <c r="J43" s="133"/>
      <c r="K43" s="133">
        <v>18</v>
      </c>
      <c r="L43" s="133"/>
      <c r="M43" s="134"/>
      <c r="N43" s="134"/>
      <c r="O43" s="135"/>
      <c r="P43" s="124"/>
      <c r="Q43" s="529"/>
      <c r="R43" s="527"/>
      <c r="S43" s="526"/>
      <c r="U43" s="525"/>
      <c r="V43" s="529"/>
      <c r="W43" s="527"/>
      <c r="X43" s="526"/>
      <c r="Z43" s="525"/>
    </row>
    <row r="44" spans="1:26" ht="16.5" customHeight="1" thickBot="1" x14ac:dyDescent="0.25">
      <c r="A44" s="243"/>
      <c r="B44" s="138" t="s">
        <v>37</v>
      </c>
      <c r="C44" s="151"/>
      <c r="D44" s="139"/>
      <c r="E44" s="139"/>
      <c r="F44" s="140"/>
      <c r="G44" s="141"/>
      <c r="H44" s="142"/>
      <c r="I44" s="141">
        <f>SUM(I39:I43)</f>
        <v>297.81399999999996</v>
      </c>
      <c r="J44" s="144"/>
      <c r="K44" s="145"/>
      <c r="L44" s="145"/>
      <c r="M44" s="145"/>
      <c r="N44" s="145"/>
      <c r="O44" s="146"/>
      <c r="P44" s="124"/>
      <c r="Q44" s="529"/>
      <c r="R44" s="527"/>
      <c r="S44" s="526"/>
      <c r="U44" s="525"/>
      <c r="V44" s="529"/>
      <c r="W44" s="527"/>
      <c r="X44" s="526"/>
      <c r="Z44" s="525"/>
    </row>
    <row r="45" spans="1:26" ht="15.75" thickBot="1" x14ac:dyDescent="0.25">
      <c r="A45" s="167" t="str">
        <f>+PPTO!A18</f>
        <v>2.2</v>
      </c>
      <c r="B45" s="180" t="str">
        <f>+PPTO!B18</f>
        <v>Excavación en roca a cualquier profundidad</v>
      </c>
      <c r="C45" s="181" t="str">
        <f>+PPTO!C11</f>
        <v>un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  <c r="P45" s="184"/>
      <c r="Q45" s="529"/>
      <c r="R45" s="193">
        <v>0.15</v>
      </c>
      <c r="S45" s="213" t="s">
        <v>122</v>
      </c>
      <c r="T45" s="211"/>
      <c r="U45" s="525"/>
      <c r="V45" s="529"/>
      <c r="W45" s="193">
        <v>0.15</v>
      </c>
      <c r="X45" s="213" t="s">
        <v>122</v>
      </c>
      <c r="Y45" s="212"/>
      <c r="Z45" s="525"/>
    </row>
    <row r="46" spans="1:26" ht="16.5" customHeight="1" x14ac:dyDescent="0.2">
      <c r="A46" s="242"/>
      <c r="B46" s="127" t="s">
        <v>98</v>
      </c>
      <c r="C46" s="128"/>
      <c r="D46" s="128"/>
      <c r="E46" s="129"/>
      <c r="F46" s="128"/>
      <c r="G46" s="128"/>
      <c r="H46" s="128"/>
      <c r="I46" s="128">
        <f>I44*5%</f>
        <v>14.890699999999999</v>
      </c>
      <c r="J46" s="130"/>
      <c r="K46" s="130"/>
      <c r="L46" s="130"/>
      <c r="M46" s="131"/>
      <c r="N46" s="131"/>
      <c r="O46" s="132"/>
      <c r="P46" s="124"/>
      <c r="Q46" s="529"/>
      <c r="R46" s="193">
        <f>+T46/2</f>
        <v>0.1575</v>
      </c>
      <c r="S46" s="209"/>
      <c r="T46" s="530">
        <v>0.315</v>
      </c>
      <c r="U46" s="525"/>
      <c r="V46" s="529"/>
      <c r="W46" s="193">
        <f>+Y46/2</f>
        <v>0.08</v>
      </c>
      <c r="X46" s="210"/>
      <c r="Y46" s="244">
        <v>0.16</v>
      </c>
      <c r="Z46" s="525"/>
    </row>
    <row r="47" spans="1:26" ht="16.5" customHeight="1" x14ac:dyDescent="0.2">
      <c r="A47" s="242"/>
      <c r="B47" s="127"/>
      <c r="C47" s="128"/>
      <c r="D47" s="128"/>
      <c r="E47" s="129"/>
      <c r="F47" s="128"/>
      <c r="G47" s="128"/>
      <c r="H47" s="133"/>
      <c r="I47" s="133"/>
      <c r="J47" s="133"/>
      <c r="K47" s="133"/>
      <c r="L47" s="133"/>
      <c r="M47" s="134"/>
      <c r="N47" s="134"/>
      <c r="O47" s="135"/>
      <c r="P47" s="124"/>
      <c r="Q47" s="529"/>
      <c r="R47" s="248">
        <f>+T46/2</f>
        <v>0.1575</v>
      </c>
      <c r="S47" s="246"/>
      <c r="T47" s="530"/>
      <c r="U47" s="126"/>
      <c r="V47" s="529"/>
      <c r="W47" s="245">
        <f>+Y46/2</f>
        <v>0.08</v>
      </c>
      <c r="X47" s="247"/>
      <c r="Y47" s="244"/>
      <c r="Z47" s="126"/>
    </row>
    <row r="48" spans="1:26" ht="16.5" customHeight="1" x14ac:dyDescent="0.2">
      <c r="A48" s="242"/>
      <c r="B48" s="127"/>
      <c r="C48" s="128"/>
      <c r="D48" s="128"/>
      <c r="E48" s="129"/>
      <c r="F48" s="128"/>
      <c r="G48" s="128"/>
      <c r="H48" s="133"/>
      <c r="I48" s="133"/>
      <c r="J48" s="133"/>
      <c r="K48" s="133"/>
      <c r="L48" s="133"/>
      <c r="M48" s="134"/>
      <c r="N48" s="134"/>
      <c r="O48" s="135"/>
      <c r="P48" s="124"/>
      <c r="Q48" s="529"/>
      <c r="R48" s="193">
        <v>0.15</v>
      </c>
      <c r="S48" s="214" t="s">
        <v>119</v>
      </c>
      <c r="T48" s="149"/>
      <c r="V48" s="529"/>
      <c r="W48" s="193">
        <v>0.15</v>
      </c>
      <c r="X48" s="214" t="s">
        <v>119</v>
      </c>
      <c r="Y48" s="149"/>
    </row>
    <row r="49" spans="1:25" ht="16.5" customHeight="1" x14ac:dyDescent="0.2">
      <c r="A49" s="242"/>
      <c r="B49" s="127"/>
      <c r="C49" s="128"/>
      <c r="D49" s="128"/>
      <c r="E49" s="129"/>
      <c r="F49" s="128"/>
      <c r="G49" s="128"/>
      <c r="H49" s="133"/>
      <c r="I49" s="133"/>
      <c r="J49" s="133"/>
      <c r="K49" s="133"/>
      <c r="L49" s="133"/>
      <c r="M49" s="134"/>
      <c r="N49" s="134"/>
      <c r="O49" s="135"/>
      <c r="P49" s="124"/>
      <c r="Q49" s="124"/>
      <c r="S49" s="114">
        <v>0.7</v>
      </c>
      <c r="T49" s="126"/>
      <c r="V49" s="124"/>
      <c r="W49" s="192"/>
      <c r="X49" s="114">
        <v>0.6</v>
      </c>
      <c r="Y49" s="126"/>
    </row>
    <row r="50" spans="1:25" ht="16.5" customHeight="1" x14ac:dyDescent="0.2">
      <c r="A50" s="242"/>
      <c r="B50" s="136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4"/>
      <c r="N50" s="134"/>
      <c r="O50" s="135"/>
      <c r="P50" s="124"/>
      <c r="Q50" s="124"/>
      <c r="R50" s="112" t="s">
        <v>38</v>
      </c>
      <c r="S50" s="115">
        <f>+PI()*((T46/2)^2)</f>
        <v>7.793113276311181E-2</v>
      </c>
      <c r="T50" s="116" t="s">
        <v>82</v>
      </c>
      <c r="V50" s="124"/>
      <c r="W50" s="112" t="s">
        <v>38</v>
      </c>
      <c r="X50" s="115">
        <f>+PI()*((Y46/2)^2)</f>
        <v>2.0106192982974676E-2</v>
      </c>
      <c r="Y50" s="116" t="s">
        <v>82</v>
      </c>
    </row>
    <row r="51" spans="1:25" ht="16.5" customHeight="1" thickBot="1" x14ac:dyDescent="0.3">
      <c r="A51" s="243"/>
      <c r="B51" s="138" t="s">
        <v>37</v>
      </c>
      <c r="C51" s="139"/>
      <c r="D51" s="160"/>
      <c r="E51" s="139"/>
      <c r="F51" s="140"/>
      <c r="G51" s="141"/>
      <c r="H51" s="142"/>
      <c r="I51" s="141">
        <f>SUM(I46:I50)</f>
        <v>14.890699999999999</v>
      </c>
      <c r="J51" s="144"/>
      <c r="K51" s="145"/>
      <c r="L51" s="145"/>
      <c r="M51" s="145"/>
      <c r="N51" s="145"/>
      <c r="O51" s="146"/>
      <c r="P51" s="124"/>
      <c r="Q51" s="124"/>
      <c r="R51" s="148"/>
      <c r="S51" s="152"/>
      <c r="T51" s="149"/>
      <c r="V51" s="124"/>
      <c r="W51" s="148"/>
      <c r="X51" s="152"/>
      <c r="Y51" s="149"/>
    </row>
    <row r="52" spans="1:25" ht="18.75" customHeight="1" thickBot="1" x14ac:dyDescent="0.3">
      <c r="A52" s="167" t="str">
        <f>+PPTO!A19</f>
        <v>2.3</v>
      </c>
      <c r="B52" s="180" t="str">
        <f>+PPTO!B19</f>
        <v>Entibados para excavación prof. 0 &gt; 2.50 m</v>
      </c>
      <c r="C52" s="181" t="str">
        <f>+PPTO!C19</f>
        <v>m2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3"/>
      <c r="P52" s="124"/>
      <c r="Q52" s="153"/>
      <c r="R52" s="154"/>
      <c r="S52" s="125"/>
      <c r="T52" s="155"/>
      <c r="U52" s="148"/>
      <c r="V52" s="156"/>
      <c r="W52" s="156"/>
    </row>
    <row r="53" spans="1:25" ht="16.5" customHeight="1" x14ac:dyDescent="0.25">
      <c r="A53" s="242"/>
      <c r="B53" s="127" t="s">
        <v>208</v>
      </c>
      <c r="C53" s="128"/>
      <c r="D53" s="128">
        <v>29.08</v>
      </c>
      <c r="E53" s="129">
        <f>+E39</f>
        <v>0.7</v>
      </c>
      <c r="F53" s="128"/>
      <c r="G53" s="128">
        <f>+D53*E53</f>
        <v>20.355999999999998</v>
      </c>
      <c r="H53" s="128"/>
      <c r="I53" s="128"/>
      <c r="J53" s="130"/>
      <c r="K53" s="130"/>
      <c r="L53" s="130"/>
      <c r="M53" s="131"/>
      <c r="N53" s="131"/>
      <c r="O53" s="132"/>
      <c r="P53" s="124"/>
      <c r="Q53" s="118"/>
      <c r="R53" s="154"/>
      <c r="S53" s="125"/>
      <c r="U53" s="118"/>
      <c r="V53" s="156"/>
      <c r="W53" s="156"/>
    </row>
    <row r="54" spans="1:25" ht="16.5" customHeight="1" x14ac:dyDescent="0.25">
      <c r="A54" s="242"/>
      <c r="B54" s="127" t="s">
        <v>209</v>
      </c>
      <c r="C54" s="128"/>
      <c r="D54" s="128">
        <v>29.4</v>
      </c>
      <c r="E54" s="129">
        <f>+E40</f>
        <v>0.7</v>
      </c>
      <c r="F54" s="128"/>
      <c r="G54" s="128">
        <f t="shared" ref="G54:G56" si="2">+D54*E54</f>
        <v>20.58</v>
      </c>
      <c r="H54" s="128"/>
      <c r="I54" s="128"/>
      <c r="J54" s="133"/>
      <c r="K54" s="133"/>
      <c r="L54" s="133"/>
      <c r="M54" s="134"/>
      <c r="N54" s="134"/>
      <c r="O54" s="135"/>
      <c r="P54" s="124"/>
      <c r="Q54" s="154"/>
      <c r="R54" s="148"/>
      <c r="S54" s="157"/>
      <c r="T54" s="149"/>
      <c r="U54" s="158"/>
      <c r="V54" s="156"/>
      <c r="W54" s="156"/>
    </row>
    <row r="55" spans="1:25" ht="16.5" customHeight="1" x14ac:dyDescent="0.25">
      <c r="A55" s="242"/>
      <c r="B55" s="127" t="s">
        <v>210</v>
      </c>
      <c r="C55" s="128"/>
      <c r="D55" s="128">
        <v>18</v>
      </c>
      <c r="E55" s="129">
        <f t="shared" ref="E55:E56" si="3">+E41</f>
        <v>0.7</v>
      </c>
      <c r="F55" s="128"/>
      <c r="G55" s="128">
        <f t="shared" si="2"/>
        <v>12.6</v>
      </c>
      <c r="H55" s="128"/>
      <c r="I55" s="128"/>
      <c r="J55" s="133"/>
      <c r="K55" s="133"/>
      <c r="L55" s="133"/>
      <c r="M55" s="134"/>
      <c r="N55" s="134"/>
      <c r="O55" s="135"/>
      <c r="P55" s="124"/>
      <c r="Q55" s="154"/>
      <c r="R55" s="148"/>
      <c r="S55" s="157"/>
      <c r="T55" s="149"/>
      <c r="U55" s="158"/>
      <c r="V55" s="156"/>
      <c r="W55" s="156"/>
    </row>
    <row r="56" spans="1:25" ht="16.5" customHeight="1" x14ac:dyDescent="0.25">
      <c r="A56" s="242"/>
      <c r="B56" s="136" t="s">
        <v>211</v>
      </c>
      <c r="C56" s="133"/>
      <c r="D56" s="133">
        <v>18</v>
      </c>
      <c r="E56" s="129">
        <f t="shared" si="3"/>
        <v>0.7</v>
      </c>
      <c r="F56" s="128"/>
      <c r="G56" s="128">
        <f t="shared" si="2"/>
        <v>12.6</v>
      </c>
      <c r="H56" s="133"/>
      <c r="I56" s="133"/>
      <c r="J56" s="133"/>
      <c r="K56" s="133"/>
      <c r="L56" s="133"/>
      <c r="M56" s="134"/>
      <c r="N56" s="134"/>
      <c r="O56" s="135"/>
      <c r="P56" s="124"/>
      <c r="Q56" s="154"/>
      <c r="R56" s="148"/>
      <c r="S56" s="157"/>
      <c r="T56" s="149"/>
      <c r="U56" s="158"/>
      <c r="V56" s="156"/>
      <c r="W56" s="156"/>
    </row>
    <row r="57" spans="1:25" ht="16.5" customHeight="1" x14ac:dyDescent="0.25">
      <c r="A57" s="242"/>
      <c r="B57" s="127"/>
      <c r="C57" s="128"/>
      <c r="D57" s="128"/>
      <c r="E57" s="129"/>
      <c r="F57" s="128"/>
      <c r="G57" s="128"/>
      <c r="H57" s="133"/>
      <c r="I57" s="133"/>
      <c r="J57" s="133"/>
      <c r="K57" s="133"/>
      <c r="L57" s="133"/>
      <c r="M57" s="134"/>
      <c r="N57" s="134"/>
      <c r="O57" s="135"/>
      <c r="P57" s="124"/>
      <c r="Q57" s="154"/>
      <c r="R57" s="148"/>
      <c r="S57" s="159"/>
      <c r="T57" s="149"/>
      <c r="U57" s="158"/>
      <c r="V57" s="156"/>
      <c r="W57" s="156"/>
    </row>
    <row r="58" spans="1:25" ht="16.5" customHeight="1" x14ac:dyDescent="0.2">
      <c r="A58" s="242"/>
      <c r="B58" s="136"/>
      <c r="C58" s="133"/>
      <c r="D58" s="133"/>
      <c r="E58" s="133"/>
      <c r="F58" s="133"/>
      <c r="G58" s="128"/>
      <c r="H58" s="133"/>
      <c r="I58" s="133"/>
      <c r="J58" s="133"/>
      <c r="K58" s="133"/>
      <c r="L58" s="133"/>
      <c r="M58" s="134"/>
      <c r="N58" s="134"/>
      <c r="O58" s="135"/>
      <c r="P58" s="124"/>
      <c r="Q58" s="156"/>
      <c r="R58" s="156"/>
      <c r="S58" s="156"/>
      <c r="T58" s="156"/>
      <c r="U58" s="156"/>
      <c r="V58" s="156"/>
      <c r="W58" s="156"/>
    </row>
    <row r="59" spans="1:25" ht="16.5" customHeight="1" thickBot="1" x14ac:dyDescent="0.3">
      <c r="A59" s="243"/>
      <c r="B59" s="138" t="s">
        <v>37</v>
      </c>
      <c r="C59" s="139"/>
      <c r="D59" s="160"/>
      <c r="E59" s="139"/>
      <c r="F59" s="140"/>
      <c r="G59" s="141">
        <f>SUM(G53:G58)</f>
        <v>66.135999999999996</v>
      </c>
      <c r="H59" s="142"/>
      <c r="I59" s="141"/>
      <c r="J59" s="144"/>
      <c r="K59" s="145"/>
      <c r="L59" s="145"/>
      <c r="M59" s="145"/>
      <c r="N59" s="145"/>
      <c r="O59" s="146"/>
      <c r="P59" s="124"/>
      <c r="Q59" s="118"/>
      <c r="R59" s="118"/>
      <c r="S59" s="118"/>
      <c r="T59" s="118"/>
      <c r="U59" s="118"/>
      <c r="V59" s="156"/>
      <c r="W59" s="156"/>
    </row>
    <row r="60" spans="1:25" ht="18.75" customHeight="1" thickBot="1" x14ac:dyDescent="0.3">
      <c r="A60" s="167" t="str">
        <f>+PPTO!A20</f>
        <v>2.4</v>
      </c>
      <c r="B60" s="180" t="str">
        <f>+PPTO!B20</f>
        <v xml:space="preserve">Cargue, retiro y disposición de material sobrante </v>
      </c>
      <c r="C60" s="181" t="str">
        <f>+PPTO!C20</f>
        <v>m3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3"/>
      <c r="P60" s="124"/>
      <c r="Q60" s="153"/>
      <c r="R60" s="154"/>
      <c r="S60" s="125"/>
      <c r="T60" s="155"/>
      <c r="U60" s="148"/>
      <c r="V60" s="156"/>
      <c r="W60" s="156"/>
    </row>
    <row r="61" spans="1:25" ht="16.5" customHeight="1" x14ac:dyDescent="0.25">
      <c r="A61" s="242"/>
      <c r="B61" s="127" t="s">
        <v>99</v>
      </c>
      <c r="C61" s="128"/>
      <c r="D61" s="128"/>
      <c r="E61" s="129"/>
      <c r="F61" s="128"/>
      <c r="G61" s="128"/>
      <c r="H61" s="128"/>
      <c r="I61" s="128">
        <f>+I44+I51</f>
        <v>312.70469999999995</v>
      </c>
      <c r="J61" s="130"/>
      <c r="K61" s="130"/>
      <c r="L61" s="130"/>
      <c r="M61" s="131"/>
      <c r="N61" s="131"/>
      <c r="O61" s="132"/>
      <c r="P61" s="124"/>
      <c r="Q61" s="118"/>
      <c r="R61" s="154"/>
      <c r="S61" s="125"/>
      <c r="U61" s="118"/>
      <c r="V61" s="156"/>
      <c r="W61" s="156"/>
    </row>
    <row r="62" spans="1:25" ht="16.5" customHeight="1" x14ac:dyDescent="0.25">
      <c r="A62" s="242"/>
      <c r="B62" s="127" t="s">
        <v>128</v>
      </c>
      <c r="C62" s="128"/>
      <c r="D62" s="128"/>
      <c r="E62" s="129"/>
      <c r="F62" s="128"/>
      <c r="G62" s="128"/>
      <c r="H62" s="128"/>
      <c r="I62" s="128">
        <f>-I87</f>
        <v>-211.30128000000002</v>
      </c>
      <c r="J62" s="133"/>
      <c r="K62" s="133"/>
      <c r="L62" s="133"/>
      <c r="M62" s="134"/>
      <c r="N62" s="134"/>
      <c r="O62" s="135"/>
      <c r="P62" s="124"/>
      <c r="Q62" s="154"/>
      <c r="R62" s="148"/>
      <c r="S62" s="157"/>
      <c r="T62" s="149"/>
      <c r="U62" s="158"/>
      <c r="V62" s="156"/>
      <c r="W62" s="156"/>
    </row>
    <row r="63" spans="1:25" ht="16.5" customHeight="1" x14ac:dyDescent="0.25">
      <c r="A63" s="242"/>
      <c r="B63" s="127"/>
      <c r="C63" s="128"/>
      <c r="D63" s="128"/>
      <c r="E63" s="129"/>
      <c r="F63" s="128"/>
      <c r="G63" s="128"/>
      <c r="H63" s="133"/>
      <c r="I63" s="133">
        <f>SUM(I61:I62)</f>
        <v>101.40341999999993</v>
      </c>
      <c r="J63" s="133"/>
      <c r="K63" s="133"/>
      <c r="L63" s="133"/>
      <c r="M63" s="134"/>
      <c r="N63" s="134"/>
      <c r="O63" s="135"/>
      <c r="P63" s="124"/>
      <c r="Q63" s="154"/>
      <c r="R63" s="148"/>
      <c r="S63" s="157"/>
      <c r="T63" s="149"/>
      <c r="U63" s="158"/>
      <c r="V63" s="156"/>
      <c r="W63" s="156"/>
    </row>
    <row r="64" spans="1:25" ht="16.5" customHeight="1" x14ac:dyDescent="0.25">
      <c r="A64" s="242"/>
      <c r="B64" s="127" t="s">
        <v>153</v>
      </c>
      <c r="C64" s="128"/>
      <c r="D64" s="128"/>
      <c r="E64" s="129"/>
      <c r="F64" s="128"/>
      <c r="G64" s="128"/>
      <c r="H64" s="133"/>
      <c r="I64" s="133">
        <f>+I63*25%</f>
        <v>25.350854999999981</v>
      </c>
      <c r="J64" s="133"/>
      <c r="K64" s="133"/>
      <c r="L64" s="133"/>
      <c r="M64" s="134"/>
      <c r="N64" s="134"/>
      <c r="O64" s="135"/>
      <c r="P64" s="124"/>
      <c r="Q64" s="154"/>
      <c r="R64" s="148"/>
      <c r="S64" s="159"/>
      <c r="T64" s="149"/>
      <c r="U64" s="158"/>
      <c r="V64" s="156"/>
      <c r="W64" s="156"/>
    </row>
    <row r="65" spans="1:23" ht="16.5" customHeight="1" x14ac:dyDescent="0.2">
      <c r="A65" s="242"/>
      <c r="B65" s="136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4"/>
      <c r="N65" s="134"/>
      <c r="O65" s="135"/>
      <c r="P65" s="124"/>
      <c r="Q65" s="156"/>
      <c r="R65" s="156"/>
      <c r="S65" s="156"/>
      <c r="T65" s="156"/>
      <c r="U65" s="156"/>
      <c r="V65" s="156"/>
      <c r="W65" s="156"/>
    </row>
    <row r="66" spans="1:23" ht="16.5" customHeight="1" thickBot="1" x14ac:dyDescent="0.3">
      <c r="A66" s="243"/>
      <c r="B66" s="138" t="s">
        <v>37</v>
      </c>
      <c r="C66" s="139"/>
      <c r="D66" s="160"/>
      <c r="E66" s="139"/>
      <c r="F66" s="140"/>
      <c r="G66" s="141"/>
      <c r="H66" s="142"/>
      <c r="I66" s="141">
        <f>SUM(I63:I65)</f>
        <v>126.75427499999991</v>
      </c>
      <c r="J66" s="144"/>
      <c r="K66" s="145"/>
      <c r="L66" s="145"/>
      <c r="M66" s="145"/>
      <c r="N66" s="145"/>
      <c r="O66" s="146"/>
      <c r="P66" s="124"/>
      <c r="Q66" s="118"/>
      <c r="R66" s="118"/>
      <c r="S66" s="118"/>
      <c r="T66" s="118"/>
      <c r="U66" s="118"/>
      <c r="V66" s="156"/>
      <c r="W66" s="156"/>
    </row>
    <row r="67" spans="1:23" ht="18.75" customHeight="1" thickBot="1" x14ac:dyDescent="0.3">
      <c r="A67" s="167" t="str">
        <f>+PPTO!A21</f>
        <v>2.5</v>
      </c>
      <c r="B67" s="180" t="str">
        <f>+PPTO!B21</f>
        <v>Relleno de zanja con material granular para cimentación de tubería</v>
      </c>
      <c r="C67" s="181" t="str">
        <f>+PPTO!C21</f>
        <v>m3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3"/>
      <c r="P67" s="184"/>
      <c r="Q67" s="185"/>
      <c r="R67" s="186"/>
      <c r="S67" s="125"/>
      <c r="T67" s="187"/>
      <c r="U67" s="148"/>
      <c r="V67" s="188"/>
      <c r="W67" s="188"/>
    </row>
    <row r="68" spans="1:23" ht="16.5" customHeight="1" x14ac:dyDescent="0.25">
      <c r="A68" s="242"/>
      <c r="B68" s="127" t="s">
        <v>208</v>
      </c>
      <c r="C68" s="128"/>
      <c r="D68" s="128">
        <v>29.08</v>
      </c>
      <c r="E68" s="129">
        <v>0.7</v>
      </c>
      <c r="F68" s="133">
        <f>+R48+R47</f>
        <v>0.3075</v>
      </c>
      <c r="G68" s="128"/>
      <c r="H68" s="128"/>
      <c r="I68" s="128">
        <f>+D68*E68*F68</f>
        <v>6.2594699999999994</v>
      </c>
      <c r="J68" s="130"/>
      <c r="K68" s="130"/>
      <c r="L68" s="130"/>
      <c r="M68" s="131"/>
      <c r="N68" s="131"/>
      <c r="O68" s="132"/>
      <c r="P68" s="124"/>
      <c r="Q68" s="118"/>
      <c r="R68" s="154"/>
      <c r="S68" s="125"/>
      <c r="U68" s="118"/>
      <c r="V68" s="156"/>
      <c r="W68" s="156"/>
    </row>
    <row r="69" spans="1:23" ht="16.5" customHeight="1" x14ac:dyDescent="0.25">
      <c r="A69" s="242"/>
      <c r="B69" s="127" t="s">
        <v>209</v>
      </c>
      <c r="C69" s="128"/>
      <c r="D69" s="128">
        <v>29.4</v>
      </c>
      <c r="E69" s="129">
        <f>+E68</f>
        <v>0.7</v>
      </c>
      <c r="F69" s="133">
        <f>+F68</f>
        <v>0.3075</v>
      </c>
      <c r="G69" s="128"/>
      <c r="H69" s="133"/>
      <c r="I69" s="128">
        <f>+D69*E69*F69</f>
        <v>6.3283499999999995</v>
      </c>
      <c r="J69" s="133"/>
      <c r="K69" s="133"/>
      <c r="L69" s="133"/>
      <c r="M69" s="134"/>
      <c r="N69" s="134"/>
      <c r="O69" s="135"/>
      <c r="P69" s="124"/>
      <c r="Q69" s="154"/>
      <c r="R69" s="148"/>
      <c r="S69" s="157"/>
      <c r="T69" s="149"/>
      <c r="U69" s="158"/>
      <c r="V69" s="156"/>
      <c r="W69" s="156"/>
    </row>
    <row r="70" spans="1:23" ht="16.5" customHeight="1" x14ac:dyDescent="0.25">
      <c r="A70" s="242"/>
      <c r="B70" s="127" t="s">
        <v>210</v>
      </c>
      <c r="C70" s="128"/>
      <c r="D70" s="128">
        <v>18</v>
      </c>
      <c r="E70" s="129">
        <f t="shared" ref="E70:E71" si="4">+E69</f>
        <v>0.7</v>
      </c>
      <c r="F70" s="133">
        <f t="shared" ref="F70:F71" si="5">+F69</f>
        <v>0.3075</v>
      </c>
      <c r="G70" s="125"/>
      <c r="H70" s="125"/>
      <c r="I70" s="128">
        <f t="shared" ref="I70" si="6">+D70*E70*F70</f>
        <v>3.8744999999999998</v>
      </c>
      <c r="J70" s="125"/>
      <c r="K70" s="125"/>
      <c r="L70" s="133"/>
      <c r="M70" s="134"/>
      <c r="N70" s="134"/>
      <c r="O70" s="135"/>
      <c r="P70" s="124"/>
      <c r="Q70" s="154"/>
      <c r="R70" s="148"/>
      <c r="S70" s="157"/>
      <c r="T70" s="149"/>
      <c r="U70" s="158"/>
      <c r="V70" s="156"/>
      <c r="W70" s="156"/>
    </row>
    <row r="71" spans="1:23" ht="16.5" customHeight="1" x14ac:dyDescent="0.25">
      <c r="A71" s="242"/>
      <c r="B71" s="136" t="s">
        <v>211</v>
      </c>
      <c r="C71" s="133"/>
      <c r="D71" s="133">
        <v>18</v>
      </c>
      <c r="E71" s="129">
        <f t="shared" si="4"/>
        <v>0.7</v>
      </c>
      <c r="F71" s="133">
        <f t="shared" si="5"/>
        <v>0.3075</v>
      </c>
      <c r="G71" s="133"/>
      <c r="H71" s="133"/>
      <c r="I71" s="128">
        <f>+D71*E71*F71</f>
        <v>3.8744999999999998</v>
      </c>
      <c r="J71" s="133"/>
      <c r="K71" s="133"/>
      <c r="L71" s="133"/>
      <c r="M71" s="134"/>
      <c r="N71" s="134"/>
      <c r="O71" s="135"/>
      <c r="P71" s="124"/>
      <c r="Q71" s="154"/>
      <c r="R71" s="148"/>
      <c r="S71" s="159"/>
      <c r="T71" s="149"/>
      <c r="U71" s="158"/>
      <c r="V71" s="156"/>
      <c r="W71" s="156"/>
    </row>
    <row r="72" spans="1:23" ht="16.5" customHeight="1" x14ac:dyDescent="0.2">
      <c r="A72" s="242"/>
      <c r="B72" s="136" t="s">
        <v>39</v>
      </c>
      <c r="C72" s="133"/>
      <c r="D72" s="133">
        <v>6</v>
      </c>
      <c r="E72" s="133">
        <v>0.6</v>
      </c>
      <c r="F72" s="133">
        <f>+W47+W48</f>
        <v>0.22999999999999998</v>
      </c>
      <c r="G72" s="128"/>
      <c r="H72" s="133"/>
      <c r="I72" s="133">
        <f>+D72*F72*K72*E72</f>
        <v>14.903999999999996</v>
      </c>
      <c r="J72" s="133"/>
      <c r="K72" s="133">
        <v>18</v>
      </c>
      <c r="L72" s="133"/>
      <c r="M72" s="134"/>
      <c r="N72" s="134"/>
      <c r="O72" s="135"/>
      <c r="P72" s="124"/>
      <c r="Q72" s="156"/>
      <c r="R72" s="156"/>
      <c r="S72" s="156"/>
      <c r="T72" s="156"/>
      <c r="U72" s="156"/>
      <c r="V72" s="156"/>
      <c r="W72" s="156"/>
    </row>
    <row r="73" spans="1:23" ht="16.5" customHeight="1" thickBot="1" x14ac:dyDescent="0.3">
      <c r="A73" s="243"/>
      <c r="B73" s="138" t="s">
        <v>37</v>
      </c>
      <c r="C73" s="139"/>
      <c r="D73" s="160"/>
      <c r="E73" s="139"/>
      <c r="F73" s="140"/>
      <c r="G73" s="141"/>
      <c r="H73" s="142"/>
      <c r="I73" s="141">
        <f>SUM(I68:I72)</f>
        <v>35.240819999999999</v>
      </c>
      <c r="J73" s="144"/>
      <c r="K73" s="145"/>
      <c r="L73" s="145"/>
      <c r="M73" s="145"/>
      <c r="N73" s="145"/>
      <c r="O73" s="146"/>
      <c r="P73" s="124"/>
      <c r="Q73" s="118"/>
      <c r="R73" s="118"/>
      <c r="S73" s="118"/>
      <c r="T73" s="118"/>
      <c r="U73" s="118"/>
      <c r="V73" s="156"/>
      <c r="W73" s="156"/>
    </row>
    <row r="74" spans="1:23" ht="18.75" customHeight="1" thickBot="1" x14ac:dyDescent="0.3">
      <c r="A74" s="167" t="str">
        <f>+PPTO!A22</f>
        <v>2.6</v>
      </c>
      <c r="B74" s="180" t="str">
        <f>+PPTO!B22</f>
        <v>Relleno compactado con material de préstamo</v>
      </c>
      <c r="C74" s="181" t="str">
        <f>+PPTO!C22</f>
        <v>m3</v>
      </c>
      <c r="D74" s="181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3"/>
      <c r="P74" s="184"/>
      <c r="Q74" s="185"/>
      <c r="R74" s="186"/>
      <c r="S74" s="125"/>
      <c r="T74" s="187"/>
      <c r="U74" s="148"/>
      <c r="V74" s="188"/>
      <c r="W74" s="188"/>
    </row>
    <row r="75" spans="1:23" ht="16.5" customHeight="1" x14ac:dyDescent="0.25">
      <c r="A75" s="242"/>
      <c r="B75" s="127" t="s">
        <v>208</v>
      </c>
      <c r="C75" s="128"/>
      <c r="D75" s="128">
        <v>29.08</v>
      </c>
      <c r="E75" s="129">
        <v>0.7</v>
      </c>
      <c r="F75" s="133">
        <f>+R45+R46</f>
        <v>0.3075</v>
      </c>
      <c r="G75" s="128"/>
      <c r="H75" s="128"/>
      <c r="I75" s="128">
        <f>+D75*E75*F75</f>
        <v>6.2594699999999994</v>
      </c>
      <c r="J75" s="130"/>
      <c r="K75" s="130"/>
      <c r="L75" s="130"/>
      <c r="M75" s="131"/>
      <c r="N75" s="131"/>
      <c r="O75" s="132"/>
      <c r="P75" s="124"/>
      <c r="Q75" s="118"/>
      <c r="R75" s="154"/>
      <c r="S75" s="125"/>
      <c r="U75" s="118"/>
      <c r="V75" s="156"/>
      <c r="W75" s="156"/>
    </row>
    <row r="76" spans="1:23" ht="16.5" customHeight="1" x14ac:dyDescent="0.25">
      <c r="A76" s="242"/>
      <c r="B76" s="127" t="s">
        <v>209</v>
      </c>
      <c r="C76" s="128"/>
      <c r="D76" s="128">
        <v>29.4</v>
      </c>
      <c r="E76" s="129">
        <f>+E75</f>
        <v>0.7</v>
      </c>
      <c r="F76" s="133">
        <f>+F75</f>
        <v>0.3075</v>
      </c>
      <c r="G76" s="128"/>
      <c r="H76" s="133"/>
      <c r="I76" s="128">
        <f t="shared" ref="I76:I78" si="7">+D76*E76*F76</f>
        <v>6.3283499999999995</v>
      </c>
      <c r="J76" s="133"/>
      <c r="K76" s="133"/>
      <c r="L76" s="133"/>
      <c r="M76" s="134"/>
      <c r="N76" s="134"/>
      <c r="O76" s="135"/>
      <c r="P76" s="124"/>
      <c r="Q76" s="154"/>
      <c r="R76" s="148"/>
      <c r="S76" s="157"/>
      <c r="T76" s="149"/>
      <c r="U76" s="158"/>
      <c r="V76" s="156"/>
      <c r="W76" s="156"/>
    </row>
    <row r="77" spans="1:23" ht="16.5" customHeight="1" x14ac:dyDescent="0.25">
      <c r="A77" s="242"/>
      <c r="B77" s="127" t="s">
        <v>210</v>
      </c>
      <c r="C77" s="128"/>
      <c r="D77" s="128">
        <v>18</v>
      </c>
      <c r="E77" s="129">
        <f t="shared" ref="E77:E78" si="8">+E76</f>
        <v>0.7</v>
      </c>
      <c r="F77" s="133">
        <f t="shared" ref="F77:F78" si="9">+F76</f>
        <v>0.3075</v>
      </c>
      <c r="G77" s="125"/>
      <c r="H77" s="125"/>
      <c r="I77" s="128">
        <f t="shared" si="7"/>
        <v>3.8744999999999998</v>
      </c>
      <c r="J77" s="125"/>
      <c r="K77" s="125"/>
      <c r="L77" s="133"/>
      <c r="M77" s="134"/>
      <c r="N77" s="134"/>
      <c r="O77" s="135"/>
      <c r="P77" s="124"/>
      <c r="Q77" s="154"/>
      <c r="R77" s="148"/>
      <c r="S77" s="157"/>
      <c r="T77" s="149"/>
      <c r="U77" s="158"/>
      <c r="V77" s="156"/>
      <c r="W77" s="156"/>
    </row>
    <row r="78" spans="1:23" ht="16.5" customHeight="1" x14ac:dyDescent="0.25">
      <c r="A78" s="242"/>
      <c r="B78" s="136" t="s">
        <v>211</v>
      </c>
      <c r="C78" s="133"/>
      <c r="D78" s="133">
        <v>18</v>
      </c>
      <c r="E78" s="129">
        <f t="shared" si="8"/>
        <v>0.7</v>
      </c>
      <c r="F78" s="133">
        <f t="shared" si="9"/>
        <v>0.3075</v>
      </c>
      <c r="G78" s="133"/>
      <c r="H78" s="133"/>
      <c r="I78" s="128">
        <f t="shared" si="7"/>
        <v>3.8744999999999998</v>
      </c>
      <c r="J78" s="133"/>
      <c r="K78" s="133"/>
      <c r="L78" s="133"/>
      <c r="M78" s="134"/>
      <c r="N78" s="134"/>
      <c r="O78" s="135"/>
      <c r="P78" s="124"/>
      <c r="Q78" s="154"/>
      <c r="R78" s="148"/>
      <c r="S78" s="159"/>
      <c r="T78" s="149"/>
      <c r="U78" s="158"/>
      <c r="V78" s="156"/>
      <c r="W78" s="156"/>
    </row>
    <row r="79" spans="1:23" ht="16.5" customHeight="1" x14ac:dyDescent="0.2">
      <c r="A79" s="242"/>
      <c r="B79" s="136" t="s">
        <v>39</v>
      </c>
      <c r="C79" s="133"/>
      <c r="D79" s="133">
        <v>6</v>
      </c>
      <c r="E79" s="133">
        <v>0.6</v>
      </c>
      <c r="F79" s="133">
        <f>+W45+W46</f>
        <v>0.22999999999999998</v>
      </c>
      <c r="G79" s="128"/>
      <c r="H79" s="133"/>
      <c r="I79" s="133">
        <f>+D79*F79*K79*E79</f>
        <v>14.903999999999996</v>
      </c>
      <c r="J79" s="133"/>
      <c r="K79" s="133">
        <v>18</v>
      </c>
      <c r="L79" s="133"/>
      <c r="M79" s="134"/>
      <c r="N79" s="134"/>
      <c r="O79" s="135"/>
      <c r="P79" s="124"/>
      <c r="Q79" s="156"/>
      <c r="R79" s="156"/>
      <c r="S79" s="156"/>
      <c r="T79" s="156"/>
      <c r="U79" s="156"/>
      <c r="V79" s="156"/>
      <c r="W79" s="156"/>
    </row>
    <row r="80" spans="1:23" ht="16.5" customHeight="1" thickBot="1" x14ac:dyDescent="0.3">
      <c r="A80" s="243"/>
      <c r="B80" s="138" t="s">
        <v>37</v>
      </c>
      <c r="C80" s="139"/>
      <c r="D80" s="160"/>
      <c r="E80" s="139"/>
      <c r="F80" s="140"/>
      <c r="G80" s="141"/>
      <c r="H80" s="142"/>
      <c r="I80" s="141">
        <f>SUM(I75:I79)</f>
        <v>35.240819999999999</v>
      </c>
      <c r="J80" s="144"/>
      <c r="K80" s="145"/>
      <c r="L80" s="145"/>
      <c r="M80" s="145"/>
      <c r="N80" s="145"/>
      <c r="O80" s="146"/>
      <c r="P80" s="124"/>
      <c r="Q80" s="118"/>
      <c r="R80" s="118"/>
      <c r="S80" s="118"/>
      <c r="T80" s="118"/>
      <c r="U80" s="118"/>
      <c r="V80" s="156"/>
      <c r="W80" s="156"/>
    </row>
    <row r="81" spans="1:23" ht="18.75" customHeight="1" thickBot="1" x14ac:dyDescent="0.3">
      <c r="A81" s="167" t="str">
        <f>+PPTO!A23</f>
        <v>2.7</v>
      </c>
      <c r="B81" s="180" t="str">
        <f>+PPTO!B23</f>
        <v>Relleno compactado con material común</v>
      </c>
      <c r="C81" s="181" t="str">
        <f>+PPTO!C23</f>
        <v>m3</v>
      </c>
      <c r="D81" s="181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3"/>
      <c r="P81" s="184"/>
      <c r="Q81" s="185"/>
      <c r="R81" s="186"/>
      <c r="S81" s="125"/>
      <c r="T81" s="187"/>
      <c r="U81" s="148"/>
      <c r="V81" s="188"/>
      <c r="W81" s="188"/>
    </row>
    <row r="82" spans="1:23" ht="16.5" customHeight="1" x14ac:dyDescent="0.25">
      <c r="A82" s="242"/>
      <c r="B82" s="127" t="s">
        <v>208</v>
      </c>
      <c r="C82" s="128"/>
      <c r="D82" s="128">
        <v>29.08</v>
      </c>
      <c r="E82" s="129">
        <v>0.7</v>
      </c>
      <c r="F82" s="133">
        <f>+R40</f>
        <v>1.98</v>
      </c>
      <c r="G82" s="128"/>
      <c r="H82" s="128"/>
      <c r="I82" s="128">
        <f>+D82*E82*F82</f>
        <v>40.304879999999997</v>
      </c>
      <c r="J82" s="130"/>
      <c r="K82" s="130"/>
      <c r="L82" s="130"/>
      <c r="M82" s="131"/>
      <c r="N82" s="131"/>
      <c r="O82" s="132"/>
      <c r="P82" s="124"/>
      <c r="Q82" s="118"/>
      <c r="R82" s="154"/>
      <c r="S82" s="125"/>
      <c r="U82" s="118"/>
      <c r="V82" s="156"/>
      <c r="W82" s="156"/>
    </row>
    <row r="83" spans="1:23" ht="16.5" customHeight="1" x14ac:dyDescent="0.25">
      <c r="A83" s="242"/>
      <c r="B83" s="127" t="s">
        <v>209</v>
      </c>
      <c r="C83" s="128"/>
      <c r="D83" s="128">
        <v>29.4</v>
      </c>
      <c r="E83" s="129">
        <f>+E82</f>
        <v>0.7</v>
      </c>
      <c r="F83" s="133">
        <f>+F82</f>
        <v>1.98</v>
      </c>
      <c r="G83" s="128"/>
      <c r="H83" s="133"/>
      <c r="I83" s="128">
        <f t="shared" ref="I83:I85" si="10">+D83*E83*F83</f>
        <v>40.748399999999997</v>
      </c>
      <c r="J83" s="133"/>
      <c r="K83" s="133"/>
      <c r="L83" s="133"/>
      <c r="M83" s="134"/>
      <c r="N83" s="134"/>
      <c r="O83" s="135"/>
      <c r="P83" s="124"/>
      <c r="Q83" s="154"/>
      <c r="R83" s="148"/>
      <c r="S83" s="157"/>
      <c r="T83" s="149"/>
      <c r="U83" s="158"/>
      <c r="V83" s="156"/>
      <c r="W83" s="156"/>
    </row>
    <row r="84" spans="1:23" ht="16.5" customHeight="1" x14ac:dyDescent="0.25">
      <c r="A84" s="242"/>
      <c r="B84" s="127" t="s">
        <v>210</v>
      </c>
      <c r="C84" s="128"/>
      <c r="D84" s="128">
        <v>18</v>
      </c>
      <c r="E84" s="129">
        <f t="shared" ref="E84:E85" si="11">+E83</f>
        <v>0.7</v>
      </c>
      <c r="F84" s="133">
        <f t="shared" ref="F84:F85" si="12">+F83</f>
        <v>1.98</v>
      </c>
      <c r="G84" s="125"/>
      <c r="H84" s="125"/>
      <c r="I84" s="128">
        <f t="shared" si="10"/>
        <v>24.948</v>
      </c>
      <c r="J84" s="125"/>
      <c r="K84" s="125"/>
      <c r="L84" s="133"/>
      <c r="M84" s="134"/>
      <c r="N84" s="134"/>
      <c r="O84" s="135"/>
      <c r="P84" s="124"/>
      <c r="Q84" s="154"/>
      <c r="R84" s="148"/>
      <c r="S84" s="157"/>
      <c r="T84" s="149"/>
      <c r="U84" s="158"/>
      <c r="V84" s="156"/>
      <c r="W84" s="156"/>
    </row>
    <row r="85" spans="1:23" ht="16.5" customHeight="1" x14ac:dyDescent="0.25">
      <c r="A85" s="242"/>
      <c r="B85" s="136" t="s">
        <v>211</v>
      </c>
      <c r="C85" s="133"/>
      <c r="D85" s="133">
        <v>18</v>
      </c>
      <c r="E85" s="129">
        <f t="shared" si="11"/>
        <v>0.7</v>
      </c>
      <c r="F85" s="133">
        <f t="shared" si="12"/>
        <v>1.98</v>
      </c>
      <c r="G85" s="133"/>
      <c r="H85" s="133"/>
      <c r="I85" s="128">
        <f t="shared" si="10"/>
        <v>24.948</v>
      </c>
      <c r="J85" s="133"/>
      <c r="K85" s="133"/>
      <c r="L85" s="133"/>
      <c r="M85" s="134"/>
      <c r="N85" s="134"/>
      <c r="O85" s="135"/>
      <c r="P85" s="124"/>
      <c r="Q85" s="154"/>
      <c r="R85" s="148"/>
      <c r="S85" s="159"/>
      <c r="T85" s="149"/>
      <c r="U85" s="158"/>
      <c r="V85" s="156"/>
      <c r="W85" s="156"/>
    </row>
    <row r="86" spans="1:23" ht="16.5" customHeight="1" x14ac:dyDescent="0.2">
      <c r="A86" s="242"/>
      <c r="B86" s="136" t="s">
        <v>39</v>
      </c>
      <c r="C86" s="133"/>
      <c r="D86" s="133">
        <v>6</v>
      </c>
      <c r="E86" s="133">
        <v>0.6</v>
      </c>
      <c r="F86" s="133">
        <f>+W40</f>
        <v>1.24</v>
      </c>
      <c r="G86" s="128"/>
      <c r="H86" s="133"/>
      <c r="I86" s="133">
        <f>+D86*F86*K86*E86</f>
        <v>80.35199999999999</v>
      </c>
      <c r="J86" s="133"/>
      <c r="K86" s="133">
        <v>18</v>
      </c>
      <c r="L86" s="133"/>
      <c r="M86" s="134"/>
      <c r="N86" s="134"/>
      <c r="O86" s="135"/>
      <c r="P86" s="124"/>
      <c r="Q86" s="156"/>
      <c r="R86" s="156"/>
      <c r="S86" s="156"/>
      <c r="T86" s="156"/>
      <c r="U86" s="156"/>
      <c r="V86" s="156"/>
      <c r="W86" s="156"/>
    </row>
    <row r="87" spans="1:23" ht="16.5" customHeight="1" thickBot="1" x14ac:dyDescent="0.3">
      <c r="A87" s="243"/>
      <c r="B87" s="138" t="s">
        <v>37</v>
      </c>
      <c r="C87" s="139"/>
      <c r="D87" s="160"/>
      <c r="E87" s="139"/>
      <c r="F87" s="140"/>
      <c r="G87" s="141"/>
      <c r="H87" s="142"/>
      <c r="I87" s="141">
        <f>SUM(I82:I86)</f>
        <v>211.30128000000002</v>
      </c>
      <c r="J87" s="144"/>
      <c r="K87" s="145"/>
      <c r="L87" s="145"/>
      <c r="M87" s="145"/>
      <c r="N87" s="145"/>
      <c r="O87" s="146"/>
      <c r="P87" s="124"/>
      <c r="Q87" s="118"/>
      <c r="R87" s="118"/>
      <c r="S87" s="118"/>
      <c r="T87" s="118"/>
      <c r="U87" s="118"/>
      <c r="V87" s="156"/>
      <c r="W87" s="156"/>
    </row>
    <row r="88" spans="1:23" ht="32.25" customHeight="1" thickBot="1" x14ac:dyDescent="0.3">
      <c r="A88" s="167" t="str">
        <f>+PPTO!A26</f>
        <v>3.1</v>
      </c>
      <c r="B88" s="180" t="str">
        <f>+PPTO!B26</f>
        <v>Suministro e instalación de tubería de alcantarillado PVC estructural D=315 mm (12")</v>
      </c>
      <c r="C88" s="181" t="str">
        <f>+PPTO!C26</f>
        <v>m</v>
      </c>
      <c r="D88" s="181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3"/>
      <c r="P88" s="184"/>
      <c r="Q88" s="185"/>
      <c r="R88" s="186"/>
      <c r="S88" s="125"/>
      <c r="T88" s="187"/>
      <c r="U88" s="148"/>
      <c r="V88" s="188"/>
      <c r="W88" s="188"/>
    </row>
    <row r="89" spans="1:23" ht="16.5" customHeight="1" x14ac:dyDescent="0.25">
      <c r="A89" s="189"/>
      <c r="B89" s="127" t="s">
        <v>208</v>
      </c>
      <c r="C89" s="128"/>
      <c r="D89" s="128">
        <v>29.08</v>
      </c>
      <c r="E89" s="129"/>
      <c r="F89" s="133"/>
      <c r="G89" s="128"/>
      <c r="H89" s="128"/>
      <c r="I89" s="128"/>
      <c r="J89" s="130"/>
      <c r="K89" s="130"/>
      <c r="L89" s="130"/>
      <c r="M89" s="131"/>
      <c r="N89" s="131"/>
      <c r="O89" s="132"/>
      <c r="P89" s="124"/>
      <c r="Q89" s="118"/>
      <c r="R89" s="154"/>
      <c r="S89" s="125"/>
      <c r="U89" s="118"/>
      <c r="V89" s="156"/>
      <c r="W89" s="156"/>
    </row>
    <row r="90" spans="1:23" ht="16.5" customHeight="1" x14ac:dyDescent="0.25">
      <c r="A90" s="190"/>
      <c r="B90" s="127" t="s">
        <v>209</v>
      </c>
      <c r="C90" s="128"/>
      <c r="D90" s="128">
        <v>29.4</v>
      </c>
      <c r="E90" s="129"/>
      <c r="F90" s="133"/>
      <c r="G90" s="128"/>
      <c r="H90" s="133"/>
      <c r="I90" s="128"/>
      <c r="J90" s="133"/>
      <c r="K90" s="133"/>
      <c r="L90" s="133"/>
      <c r="M90" s="134"/>
      <c r="N90" s="134"/>
      <c r="O90" s="135"/>
      <c r="P90" s="124"/>
      <c r="Q90" s="154"/>
      <c r="R90" s="148"/>
      <c r="S90" s="157"/>
      <c r="T90" s="149"/>
      <c r="U90" s="158"/>
      <c r="V90" s="156"/>
      <c r="W90" s="156"/>
    </row>
    <row r="91" spans="1:23" ht="16.5" customHeight="1" x14ac:dyDescent="0.25">
      <c r="A91" s="190"/>
      <c r="B91" s="127" t="s">
        <v>210</v>
      </c>
      <c r="C91" s="128"/>
      <c r="D91" s="128">
        <v>18</v>
      </c>
      <c r="E91" s="133"/>
      <c r="F91" s="133"/>
      <c r="G91" s="128"/>
      <c r="H91" s="133"/>
      <c r="I91" s="133"/>
      <c r="J91" s="133"/>
      <c r="K91" s="133"/>
      <c r="L91" s="133"/>
      <c r="M91" s="134"/>
      <c r="N91" s="134"/>
      <c r="O91" s="135"/>
      <c r="P91" s="124"/>
      <c r="Q91" s="154"/>
      <c r="R91" s="148"/>
      <c r="S91" s="157"/>
      <c r="T91" s="149"/>
      <c r="U91" s="158"/>
      <c r="V91" s="156"/>
      <c r="W91" s="156"/>
    </row>
    <row r="92" spans="1:23" ht="16.5" customHeight="1" x14ac:dyDescent="0.25">
      <c r="A92" s="190"/>
      <c r="B92" s="136" t="s">
        <v>211</v>
      </c>
      <c r="C92" s="133"/>
      <c r="D92" s="133">
        <v>18</v>
      </c>
      <c r="E92" s="129"/>
      <c r="F92" s="133"/>
      <c r="G92" s="133"/>
      <c r="H92" s="133"/>
      <c r="I92" s="128"/>
      <c r="J92" s="133"/>
      <c r="K92" s="133"/>
      <c r="L92" s="133"/>
      <c r="M92" s="134"/>
      <c r="N92" s="134"/>
      <c r="O92" s="135"/>
      <c r="P92" s="124"/>
      <c r="Q92" s="154"/>
      <c r="R92" s="148"/>
      <c r="S92" s="159"/>
      <c r="T92" s="149"/>
      <c r="U92" s="158"/>
      <c r="V92" s="156"/>
      <c r="W92" s="156"/>
    </row>
    <row r="93" spans="1:23" ht="16.5" customHeight="1" x14ac:dyDescent="0.2">
      <c r="A93" s="190"/>
      <c r="B93" s="133"/>
      <c r="C93" s="133"/>
      <c r="D93" s="133"/>
      <c r="E93" s="133"/>
      <c r="F93" s="128"/>
      <c r="G93" s="133"/>
      <c r="H93" s="133"/>
      <c r="I93" s="133"/>
      <c r="J93" s="133"/>
      <c r="K93" s="125"/>
      <c r="L93" s="133"/>
      <c r="M93" s="134"/>
      <c r="N93" s="134"/>
      <c r="O93" s="135"/>
      <c r="P93" s="124"/>
      <c r="Q93" s="156"/>
      <c r="R93" s="156"/>
      <c r="S93" s="156"/>
      <c r="T93" s="156"/>
      <c r="U93" s="156"/>
      <c r="V93" s="156"/>
      <c r="W93" s="156"/>
    </row>
    <row r="94" spans="1:23" ht="16.5" customHeight="1" thickBot="1" x14ac:dyDescent="0.3">
      <c r="A94" s="191"/>
      <c r="B94" s="138" t="s">
        <v>37</v>
      </c>
      <c r="C94" s="139"/>
      <c r="D94" s="160">
        <f>SUM(D89:D93)</f>
        <v>94.47999999999999</v>
      </c>
      <c r="E94" s="139"/>
      <c r="F94" s="140"/>
      <c r="G94" s="141"/>
      <c r="H94" s="142"/>
      <c r="I94" s="141"/>
      <c r="J94" s="144"/>
      <c r="K94" s="145"/>
      <c r="L94" s="145"/>
      <c r="M94" s="145"/>
      <c r="N94" s="145"/>
      <c r="O94" s="146"/>
      <c r="P94" s="124"/>
      <c r="Q94" s="118"/>
      <c r="R94" s="118"/>
      <c r="S94" s="118"/>
      <c r="T94" s="118"/>
      <c r="U94" s="118"/>
      <c r="V94" s="156"/>
      <c r="W94" s="156"/>
    </row>
    <row r="95" spans="1:23" ht="30.75" thickBot="1" x14ac:dyDescent="0.3">
      <c r="A95" s="167" t="str">
        <f>+PPTO!A27</f>
        <v>3.2</v>
      </c>
      <c r="B95" s="180" t="str">
        <f>+PPTO!B27</f>
        <v>Conexiones domiciliarias de alcantarillado longitud &lt; o = a 6.0m (incluye kit silla yee, tubería D=160 mm (6"), accesorios y caja de inspección 0.60 x 0.60)</v>
      </c>
      <c r="C95" s="181" t="str">
        <f>+PPTO!C27</f>
        <v>un</v>
      </c>
      <c r="D95" s="181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3"/>
      <c r="P95" s="184"/>
      <c r="Q95" s="185"/>
      <c r="R95" s="186"/>
      <c r="S95" s="125"/>
      <c r="T95" s="187"/>
      <c r="U95" s="148"/>
      <c r="V95" s="188"/>
      <c r="W95" s="188"/>
    </row>
    <row r="96" spans="1:23" ht="16.5" customHeight="1" x14ac:dyDescent="0.25">
      <c r="A96" s="189"/>
      <c r="B96" s="136" t="s">
        <v>39</v>
      </c>
      <c r="C96" s="133"/>
      <c r="D96" s="133"/>
      <c r="E96" s="133"/>
      <c r="F96" s="133"/>
      <c r="G96" s="128"/>
      <c r="H96" s="133"/>
      <c r="I96" s="133"/>
      <c r="J96" s="133"/>
      <c r="K96" s="133">
        <v>18</v>
      </c>
      <c r="L96" s="130"/>
      <c r="M96" s="131"/>
      <c r="N96" s="131"/>
      <c r="O96" s="132"/>
      <c r="P96" s="124"/>
      <c r="Q96" s="118"/>
      <c r="R96" s="154"/>
      <c r="S96" s="125"/>
      <c r="U96" s="118"/>
      <c r="V96" s="156"/>
      <c r="W96" s="156"/>
    </row>
    <row r="97" spans="1:23" ht="16.5" customHeight="1" x14ac:dyDescent="0.25">
      <c r="A97" s="190"/>
      <c r="B97" s="127"/>
      <c r="C97" s="128"/>
      <c r="D97" s="128"/>
      <c r="E97" s="129"/>
      <c r="F97" s="133"/>
      <c r="G97" s="128"/>
      <c r="H97" s="133"/>
      <c r="I97" s="128"/>
      <c r="J97" s="133"/>
      <c r="K97" s="133"/>
      <c r="L97" s="133"/>
      <c r="M97" s="134"/>
      <c r="N97" s="134"/>
      <c r="O97" s="135"/>
      <c r="P97" s="124"/>
      <c r="Q97" s="154"/>
      <c r="R97" s="148"/>
      <c r="S97" s="157"/>
      <c r="T97" s="149"/>
      <c r="U97" s="158"/>
      <c r="V97" s="156"/>
      <c r="W97" s="156"/>
    </row>
    <row r="98" spans="1:23" ht="16.5" customHeight="1" x14ac:dyDescent="0.25">
      <c r="A98" s="190"/>
      <c r="B98" s="127"/>
      <c r="C98" s="128"/>
      <c r="D98" s="128"/>
      <c r="E98" s="129"/>
      <c r="F98" s="133"/>
      <c r="G98" s="150"/>
      <c r="H98" s="133"/>
      <c r="I98" s="128"/>
      <c r="J98" s="133"/>
      <c r="K98" s="133"/>
      <c r="L98" s="133"/>
      <c r="M98" s="134"/>
      <c r="N98" s="134"/>
      <c r="O98" s="135"/>
      <c r="P98" s="124"/>
      <c r="Q98" s="154"/>
      <c r="R98" s="148"/>
      <c r="S98" s="157"/>
      <c r="T98" s="149"/>
      <c r="U98" s="158"/>
      <c r="V98" s="156"/>
      <c r="W98" s="156"/>
    </row>
    <row r="99" spans="1:23" ht="16.5" customHeight="1" x14ac:dyDescent="0.25">
      <c r="A99" s="190"/>
      <c r="B99" s="136"/>
      <c r="C99" s="133"/>
      <c r="D99" s="133"/>
      <c r="E99" s="129"/>
      <c r="F99" s="133"/>
      <c r="G99" s="133"/>
      <c r="H99" s="133"/>
      <c r="I99" s="128"/>
      <c r="J99" s="133"/>
      <c r="K99" s="133"/>
      <c r="L99" s="133"/>
      <c r="M99" s="134"/>
      <c r="N99" s="134"/>
      <c r="O99" s="135"/>
      <c r="P99" s="124"/>
      <c r="Q99" s="154"/>
      <c r="R99" s="148"/>
      <c r="S99" s="159"/>
      <c r="T99" s="149"/>
      <c r="U99" s="158"/>
      <c r="V99" s="156"/>
      <c r="W99" s="156"/>
    </row>
    <row r="100" spans="1:23" ht="16.5" customHeight="1" x14ac:dyDescent="0.2">
      <c r="A100" s="190"/>
      <c r="B100" s="133"/>
      <c r="C100" s="133"/>
      <c r="D100" s="133"/>
      <c r="E100" s="133"/>
      <c r="F100" s="128"/>
      <c r="G100" s="133"/>
      <c r="H100" s="133"/>
      <c r="I100" s="133"/>
      <c r="J100" s="133"/>
      <c r="K100" s="125"/>
      <c r="L100" s="133"/>
      <c r="M100" s="134"/>
      <c r="N100" s="134"/>
      <c r="O100" s="135"/>
      <c r="P100" s="124"/>
      <c r="Q100" s="156"/>
      <c r="R100" s="156"/>
      <c r="S100" s="156"/>
      <c r="T100" s="156"/>
      <c r="U100" s="156"/>
      <c r="V100" s="156"/>
      <c r="W100" s="156"/>
    </row>
    <row r="101" spans="1:23" ht="16.5" customHeight="1" thickBot="1" x14ac:dyDescent="0.3">
      <c r="A101" s="191"/>
      <c r="B101" s="138" t="s">
        <v>37</v>
      </c>
      <c r="C101" s="139"/>
      <c r="D101" s="160"/>
      <c r="E101" s="139"/>
      <c r="F101" s="140"/>
      <c r="G101" s="141"/>
      <c r="H101" s="142"/>
      <c r="I101" s="141"/>
      <c r="J101" s="144"/>
      <c r="K101" s="143">
        <f>SUM(K96:K100)</f>
        <v>18</v>
      </c>
      <c r="L101" s="145"/>
      <c r="M101" s="145"/>
      <c r="N101" s="145"/>
      <c r="O101" s="146"/>
      <c r="P101" s="124"/>
      <c r="Q101" s="118"/>
      <c r="R101" s="118"/>
      <c r="S101" s="118"/>
      <c r="T101" s="118"/>
      <c r="U101" s="118"/>
      <c r="V101" s="156"/>
      <c r="W101" s="156"/>
    </row>
    <row r="102" spans="1:23" ht="30.75" thickBot="1" x14ac:dyDescent="0.3">
      <c r="A102" s="167" t="str">
        <f>+PPTO!A28</f>
        <v>3.3</v>
      </c>
      <c r="B102" s="180" t="str">
        <f>+PPTO!B28</f>
        <v>Pozo de inspección en mampostería con ladrillo macizo (tolete). H=1.01 - 2 m  D= 1.20 m</v>
      </c>
      <c r="C102" s="181"/>
      <c r="D102" s="181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3"/>
      <c r="P102" s="184"/>
      <c r="Q102" s="185"/>
      <c r="R102" s="186"/>
      <c r="S102" s="125"/>
      <c r="T102" s="187"/>
      <c r="U102" s="148"/>
      <c r="V102" s="188"/>
      <c r="W102" s="188"/>
    </row>
    <row r="103" spans="1:23" ht="16.5" customHeight="1" x14ac:dyDescent="0.25">
      <c r="A103" s="189"/>
      <c r="B103" s="136" t="s">
        <v>102</v>
      </c>
      <c r="C103" s="133"/>
      <c r="D103" s="133"/>
      <c r="E103" s="133"/>
      <c r="F103" s="133"/>
      <c r="G103" s="128"/>
      <c r="H103" s="133"/>
      <c r="I103" s="133"/>
      <c r="J103" s="133"/>
      <c r="K103" s="133">
        <v>1</v>
      </c>
      <c r="L103" s="130"/>
      <c r="M103" s="131"/>
      <c r="N103" s="131"/>
      <c r="O103" s="132"/>
      <c r="P103" s="124"/>
      <c r="Q103" s="118"/>
      <c r="R103" s="154"/>
      <c r="S103" s="125"/>
      <c r="U103" s="118"/>
      <c r="V103" s="156"/>
      <c r="W103" s="156"/>
    </row>
    <row r="104" spans="1:23" ht="16.5" customHeight="1" x14ac:dyDescent="0.25">
      <c r="A104" s="190"/>
      <c r="B104" s="127"/>
      <c r="C104" s="128"/>
      <c r="D104" s="128"/>
      <c r="E104" s="129"/>
      <c r="F104" s="133"/>
      <c r="G104" s="128"/>
      <c r="H104" s="133"/>
      <c r="I104" s="128"/>
      <c r="J104" s="133"/>
      <c r="K104" s="133"/>
      <c r="L104" s="133"/>
      <c r="M104" s="134"/>
      <c r="N104" s="134"/>
      <c r="O104" s="135"/>
      <c r="P104" s="124"/>
      <c r="Q104" s="154"/>
      <c r="R104" s="148"/>
      <c r="S104" s="157"/>
      <c r="T104" s="149"/>
      <c r="U104" s="158"/>
      <c r="V104" s="156"/>
      <c r="W104" s="156"/>
    </row>
    <row r="105" spans="1:23" ht="16.5" customHeight="1" x14ac:dyDescent="0.25">
      <c r="A105" s="190"/>
      <c r="B105" s="127"/>
      <c r="C105" s="128"/>
      <c r="D105" s="128"/>
      <c r="E105" s="129"/>
      <c r="F105" s="133"/>
      <c r="G105" s="150"/>
      <c r="H105" s="133"/>
      <c r="I105" s="128"/>
      <c r="J105" s="133"/>
      <c r="K105" s="133"/>
      <c r="L105" s="133"/>
      <c r="M105" s="134"/>
      <c r="N105" s="134"/>
      <c r="O105" s="135"/>
      <c r="P105" s="124"/>
      <c r="Q105" s="154"/>
      <c r="R105" s="148"/>
      <c r="S105" s="157"/>
      <c r="T105" s="149"/>
      <c r="U105" s="158"/>
      <c r="V105" s="156"/>
      <c r="W105" s="156"/>
    </row>
    <row r="106" spans="1:23" ht="16.5" customHeight="1" x14ac:dyDescent="0.25">
      <c r="A106" s="190"/>
      <c r="B106" s="136"/>
      <c r="C106" s="133"/>
      <c r="D106" s="133"/>
      <c r="E106" s="129"/>
      <c r="F106" s="133"/>
      <c r="G106" s="133"/>
      <c r="H106" s="133"/>
      <c r="I106" s="128"/>
      <c r="J106" s="133"/>
      <c r="K106" s="133"/>
      <c r="L106" s="133"/>
      <c r="M106" s="134"/>
      <c r="N106" s="134"/>
      <c r="O106" s="135"/>
      <c r="P106" s="124"/>
      <c r="Q106" s="154"/>
      <c r="R106" s="148"/>
      <c r="S106" s="159"/>
      <c r="T106" s="149"/>
      <c r="U106" s="158"/>
      <c r="V106" s="156"/>
      <c r="W106" s="156"/>
    </row>
    <row r="107" spans="1:23" ht="16.5" customHeight="1" x14ac:dyDescent="0.2">
      <c r="A107" s="190"/>
      <c r="B107" s="133"/>
      <c r="C107" s="133"/>
      <c r="D107" s="133"/>
      <c r="E107" s="133"/>
      <c r="F107" s="128"/>
      <c r="G107" s="133"/>
      <c r="H107" s="133"/>
      <c r="I107" s="133"/>
      <c r="J107" s="133"/>
      <c r="K107" s="125"/>
      <c r="L107" s="133"/>
      <c r="M107" s="134"/>
      <c r="N107" s="134"/>
      <c r="O107" s="135"/>
      <c r="P107" s="124"/>
      <c r="Q107" s="156"/>
      <c r="R107" s="156"/>
      <c r="S107" s="156"/>
      <c r="T107" s="156"/>
      <c r="U107" s="156"/>
      <c r="V107" s="156"/>
      <c r="W107" s="156"/>
    </row>
    <row r="108" spans="1:23" ht="16.5" customHeight="1" thickBot="1" x14ac:dyDescent="0.3">
      <c r="A108" s="191"/>
      <c r="B108" s="138" t="s">
        <v>37</v>
      </c>
      <c r="C108" s="139"/>
      <c r="D108" s="160"/>
      <c r="E108" s="139"/>
      <c r="F108" s="140"/>
      <c r="G108" s="141"/>
      <c r="H108" s="142"/>
      <c r="I108" s="141"/>
      <c r="J108" s="144"/>
      <c r="K108" s="143">
        <f>SUM(K103:K107)</f>
        <v>1</v>
      </c>
      <c r="L108" s="145"/>
      <c r="M108" s="145"/>
      <c r="N108" s="145"/>
      <c r="O108" s="146"/>
      <c r="P108" s="124"/>
      <c r="Q108" s="118"/>
      <c r="R108" s="118"/>
      <c r="S108" s="118"/>
      <c r="T108" s="118"/>
      <c r="U108" s="118"/>
      <c r="V108" s="156"/>
      <c r="W108" s="156"/>
    </row>
    <row r="109" spans="1:23" ht="15.75" thickBot="1" x14ac:dyDescent="0.3">
      <c r="A109" s="167" t="str">
        <f>PPTO!A29</f>
        <v>3.4</v>
      </c>
      <c r="B109" s="180" t="str">
        <f>PPTO!B29</f>
        <v>Mantenimiento de pozos de inspección existentes</v>
      </c>
      <c r="C109" s="181"/>
      <c r="D109" s="181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3"/>
      <c r="P109" s="184"/>
      <c r="Q109" s="185"/>
      <c r="R109" s="186"/>
      <c r="S109" s="125"/>
      <c r="T109" s="187"/>
      <c r="U109" s="148"/>
      <c r="V109" s="188"/>
      <c r="W109" s="188"/>
    </row>
    <row r="110" spans="1:23" ht="16.5" customHeight="1" x14ac:dyDescent="0.25">
      <c r="A110" s="381"/>
      <c r="B110" s="136" t="s">
        <v>220</v>
      </c>
      <c r="C110" s="382"/>
      <c r="D110" s="383"/>
      <c r="E110" s="382"/>
      <c r="F110" s="382"/>
      <c r="G110" s="383"/>
      <c r="H110" s="384"/>
      <c r="I110" s="383"/>
      <c r="J110" s="385"/>
      <c r="K110" s="133">
        <v>4</v>
      </c>
      <c r="L110" s="128"/>
      <c r="M110" s="128"/>
      <c r="N110" s="128"/>
      <c r="O110" s="386"/>
      <c r="P110" s="124"/>
      <c r="Q110" s="118"/>
      <c r="R110" s="118"/>
      <c r="S110" s="118"/>
      <c r="T110" s="118"/>
      <c r="U110" s="118"/>
      <c r="V110" s="156"/>
      <c r="W110" s="156"/>
    </row>
    <row r="111" spans="1:23" ht="16.5" customHeight="1" x14ac:dyDescent="0.25">
      <c r="A111" s="374"/>
      <c r="B111" s="375"/>
      <c r="C111" s="376"/>
      <c r="D111" s="377"/>
      <c r="E111" s="376"/>
      <c r="F111" s="376"/>
      <c r="G111" s="377"/>
      <c r="H111" s="378"/>
      <c r="I111" s="377"/>
      <c r="J111" s="379"/>
      <c r="K111" s="179"/>
      <c r="L111" s="133"/>
      <c r="M111" s="133"/>
      <c r="N111" s="133"/>
      <c r="O111" s="380"/>
      <c r="P111" s="124"/>
      <c r="Q111" s="118"/>
      <c r="R111" s="118"/>
      <c r="S111" s="118"/>
      <c r="T111" s="118"/>
      <c r="U111" s="118"/>
      <c r="V111" s="156"/>
      <c r="W111" s="156"/>
    </row>
    <row r="112" spans="1:23" ht="16.5" customHeight="1" x14ac:dyDescent="0.25">
      <c r="A112" s="374"/>
      <c r="B112" s="375"/>
      <c r="C112" s="376"/>
      <c r="D112" s="377"/>
      <c r="E112" s="376"/>
      <c r="F112" s="376"/>
      <c r="G112" s="377"/>
      <c r="H112" s="378"/>
      <c r="I112" s="377"/>
      <c r="J112" s="379"/>
      <c r="K112" s="179"/>
      <c r="L112" s="133"/>
      <c r="M112" s="133"/>
      <c r="N112" s="133"/>
      <c r="O112" s="380"/>
      <c r="P112" s="124"/>
      <c r="Q112" s="118"/>
      <c r="R112" s="118"/>
      <c r="S112" s="118"/>
      <c r="T112" s="118"/>
      <c r="U112" s="118"/>
      <c r="V112" s="156"/>
      <c r="W112" s="156"/>
    </row>
    <row r="113" spans="1:23" ht="16.5" customHeight="1" x14ac:dyDescent="0.25">
      <c r="A113" s="374"/>
      <c r="B113" s="375"/>
      <c r="C113" s="376"/>
      <c r="D113" s="377"/>
      <c r="E113" s="376"/>
      <c r="F113" s="376"/>
      <c r="G113" s="377"/>
      <c r="H113" s="378"/>
      <c r="I113" s="377"/>
      <c r="J113" s="379"/>
      <c r="K113" s="179"/>
      <c r="L113" s="133"/>
      <c r="M113" s="133"/>
      <c r="N113" s="133"/>
      <c r="O113" s="380"/>
      <c r="P113" s="124"/>
      <c r="Q113" s="118"/>
      <c r="R113" s="118"/>
      <c r="S113" s="118"/>
      <c r="T113" s="118"/>
      <c r="U113" s="118"/>
      <c r="V113" s="156"/>
      <c r="W113" s="156"/>
    </row>
    <row r="114" spans="1:23" ht="16.5" customHeight="1" x14ac:dyDescent="0.25">
      <c r="A114" s="374"/>
      <c r="B114" s="375"/>
      <c r="C114" s="376"/>
      <c r="D114" s="377"/>
      <c r="E114" s="376"/>
      <c r="F114" s="376"/>
      <c r="G114" s="377"/>
      <c r="H114" s="378"/>
      <c r="I114" s="377"/>
      <c r="J114" s="379"/>
      <c r="K114" s="179"/>
      <c r="L114" s="133"/>
      <c r="M114" s="133"/>
      <c r="N114" s="133"/>
      <c r="O114" s="380"/>
      <c r="P114" s="124"/>
      <c r="Q114" s="118"/>
      <c r="R114" s="118"/>
      <c r="S114" s="118"/>
      <c r="T114" s="118"/>
      <c r="U114" s="118"/>
      <c r="V114" s="156"/>
      <c r="W114" s="156"/>
    </row>
    <row r="115" spans="1:23" ht="16.5" customHeight="1" thickBot="1" x14ac:dyDescent="0.3">
      <c r="A115" s="191"/>
      <c r="B115" s="138" t="s">
        <v>37</v>
      </c>
      <c r="C115" s="139"/>
      <c r="D115" s="160"/>
      <c r="E115" s="139"/>
      <c r="F115" s="140"/>
      <c r="G115" s="141"/>
      <c r="H115" s="142"/>
      <c r="I115" s="141"/>
      <c r="J115" s="144"/>
      <c r="K115" s="143">
        <f>SUM(K110:K114)</f>
        <v>4</v>
      </c>
      <c r="L115" s="145"/>
      <c r="M115" s="145"/>
      <c r="N115" s="145"/>
      <c r="O115" s="146"/>
      <c r="P115" s="124"/>
      <c r="Q115" s="118"/>
      <c r="R115" s="118"/>
      <c r="S115" s="118"/>
      <c r="T115" s="118"/>
      <c r="U115" s="118"/>
      <c r="V115" s="156"/>
      <c r="W115" s="156"/>
    </row>
    <row r="116" spans="1:23" ht="15.75" thickBot="1" x14ac:dyDescent="0.3">
      <c r="A116" s="368" t="str">
        <f>+PPTO!A32</f>
        <v>4.1</v>
      </c>
      <c r="B116" s="369" t="str">
        <f>+PPTO!B32</f>
        <v>Sub-Base granular</v>
      </c>
      <c r="C116" s="370" t="s">
        <v>167</v>
      </c>
      <c r="D116" s="371"/>
      <c r="E116" s="372"/>
      <c r="F116" s="372"/>
      <c r="G116" s="372"/>
      <c r="H116" s="372"/>
      <c r="I116" s="372"/>
      <c r="J116" s="372"/>
      <c r="K116" s="372"/>
      <c r="L116" s="372"/>
      <c r="M116" s="372"/>
      <c r="N116" s="372"/>
      <c r="O116" s="373"/>
      <c r="P116" s="184"/>
      <c r="Q116" s="185"/>
      <c r="R116" s="186"/>
      <c r="S116" s="125"/>
      <c r="T116" s="187"/>
      <c r="U116" s="148"/>
      <c r="V116" s="188"/>
      <c r="W116" s="188"/>
    </row>
    <row r="117" spans="1:23" ht="16.5" customHeight="1" x14ac:dyDescent="0.25">
      <c r="A117" s="189"/>
      <c r="B117" s="136" t="s">
        <v>39</v>
      </c>
      <c r="C117" s="133"/>
      <c r="D117" s="133">
        <v>6</v>
      </c>
      <c r="E117" s="133">
        <v>0.6</v>
      </c>
      <c r="F117" s="133">
        <f>+W39</f>
        <v>0.1</v>
      </c>
      <c r="G117" s="128"/>
      <c r="H117" s="133"/>
      <c r="I117" s="133">
        <f>+D117*F117*K117*E117</f>
        <v>6.48</v>
      </c>
      <c r="J117" s="133"/>
      <c r="K117" s="133">
        <v>18</v>
      </c>
      <c r="L117" s="130"/>
      <c r="M117" s="131"/>
      <c r="N117" s="131"/>
      <c r="O117" s="132"/>
      <c r="P117" s="124"/>
      <c r="Q117" s="118"/>
      <c r="R117" s="154"/>
      <c r="S117" s="125"/>
      <c r="U117" s="118"/>
      <c r="V117" s="156"/>
      <c r="W117" s="156"/>
    </row>
    <row r="118" spans="1:23" ht="16.5" customHeight="1" x14ac:dyDescent="0.25">
      <c r="A118" s="190"/>
      <c r="B118" s="127"/>
      <c r="C118" s="128"/>
      <c r="D118" s="128"/>
      <c r="E118" s="129"/>
      <c r="F118" s="133"/>
      <c r="G118" s="128"/>
      <c r="H118" s="133"/>
      <c r="I118" s="128"/>
      <c r="J118" s="133"/>
      <c r="K118" s="133"/>
      <c r="L118" s="133"/>
      <c r="M118" s="134"/>
      <c r="N118" s="134"/>
      <c r="O118" s="135"/>
      <c r="P118" s="124"/>
      <c r="Q118" s="154"/>
      <c r="R118" s="148"/>
      <c r="S118" s="157"/>
      <c r="T118" s="149"/>
      <c r="U118" s="158"/>
      <c r="V118" s="156"/>
      <c r="W118" s="156"/>
    </row>
    <row r="119" spans="1:23" ht="16.5" customHeight="1" x14ac:dyDescent="0.25">
      <c r="A119" s="190"/>
      <c r="B119" s="127"/>
      <c r="C119" s="128"/>
      <c r="D119" s="128"/>
      <c r="E119" s="129"/>
      <c r="F119" s="133"/>
      <c r="G119" s="150"/>
      <c r="H119" s="133"/>
      <c r="I119" s="128"/>
      <c r="J119" s="133"/>
      <c r="K119" s="133"/>
      <c r="L119" s="133"/>
      <c r="M119" s="134"/>
      <c r="N119" s="134"/>
      <c r="O119" s="135"/>
      <c r="P119" s="124"/>
      <c r="Q119" s="154"/>
      <c r="R119" s="148"/>
      <c r="S119" s="157"/>
      <c r="T119" s="149"/>
      <c r="U119" s="158"/>
      <c r="V119" s="156"/>
      <c r="W119" s="156"/>
    </row>
    <row r="120" spans="1:23" ht="16.5" customHeight="1" x14ac:dyDescent="0.25">
      <c r="A120" s="190"/>
      <c r="B120" s="136"/>
      <c r="C120" s="133"/>
      <c r="D120" s="133"/>
      <c r="E120" s="129"/>
      <c r="F120" s="133"/>
      <c r="G120" s="133"/>
      <c r="H120" s="133"/>
      <c r="I120" s="128"/>
      <c r="J120" s="133"/>
      <c r="K120" s="133"/>
      <c r="L120" s="133"/>
      <c r="M120" s="134"/>
      <c r="N120" s="134"/>
      <c r="O120" s="135"/>
      <c r="P120" s="124"/>
      <c r="Q120" s="154"/>
      <c r="R120" s="148"/>
      <c r="S120" s="159"/>
      <c r="T120" s="149"/>
      <c r="U120" s="158"/>
      <c r="V120" s="156"/>
      <c r="W120" s="156"/>
    </row>
    <row r="121" spans="1:23" ht="16.5" customHeight="1" x14ac:dyDescent="0.2">
      <c r="A121" s="190"/>
      <c r="B121" s="133"/>
      <c r="C121" s="133"/>
      <c r="D121" s="133"/>
      <c r="E121" s="133"/>
      <c r="F121" s="128"/>
      <c r="G121" s="133"/>
      <c r="H121" s="133"/>
      <c r="I121" s="133"/>
      <c r="J121" s="133"/>
      <c r="K121" s="125"/>
      <c r="L121" s="133"/>
      <c r="M121" s="134"/>
      <c r="N121" s="134"/>
      <c r="O121" s="135"/>
      <c r="P121" s="124"/>
      <c r="Q121" s="156"/>
      <c r="R121" s="156"/>
      <c r="S121" s="156"/>
      <c r="T121" s="156"/>
      <c r="U121" s="156"/>
      <c r="V121" s="156"/>
      <c r="W121" s="156"/>
    </row>
    <row r="122" spans="1:23" ht="16.5" customHeight="1" thickBot="1" x14ac:dyDescent="0.3">
      <c r="A122" s="191"/>
      <c r="B122" s="138" t="s">
        <v>37</v>
      </c>
      <c r="C122" s="139"/>
      <c r="D122" s="160"/>
      <c r="E122" s="139"/>
      <c r="F122" s="140"/>
      <c r="G122" s="141"/>
      <c r="H122" s="142"/>
      <c r="I122" s="141">
        <f>SUM(I117:I121)</f>
        <v>6.48</v>
      </c>
      <c r="J122" s="144"/>
      <c r="K122" s="143"/>
      <c r="L122" s="145"/>
      <c r="M122" s="145"/>
      <c r="N122" s="145"/>
      <c r="O122" s="146"/>
      <c r="P122" s="124"/>
      <c r="Q122" s="118"/>
      <c r="R122" s="118"/>
      <c r="S122" s="118"/>
      <c r="T122" s="118"/>
      <c r="U122" s="118"/>
      <c r="V122" s="156"/>
      <c r="W122" s="156"/>
    </row>
    <row r="123" spans="1:23" ht="15.75" thickBot="1" x14ac:dyDescent="0.3">
      <c r="A123" s="167" t="str">
        <f>+PPTO!A33</f>
        <v>4.2</v>
      </c>
      <c r="B123" s="180" t="str">
        <f>+PPTO!B33</f>
        <v>Base granular</v>
      </c>
      <c r="C123" s="181" t="str">
        <f>+PPTO!C33</f>
        <v>m3</v>
      </c>
      <c r="D123" s="181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3"/>
      <c r="P123" s="184"/>
      <c r="Q123" s="185"/>
      <c r="R123" s="186"/>
      <c r="S123" s="125"/>
      <c r="T123" s="187"/>
      <c r="U123" s="148"/>
      <c r="V123" s="188"/>
      <c r="W123" s="188"/>
    </row>
    <row r="124" spans="1:23" ht="16.5" customHeight="1" x14ac:dyDescent="0.25">
      <c r="A124" s="189"/>
      <c r="B124" s="127" t="s">
        <v>208</v>
      </c>
      <c r="C124" s="128"/>
      <c r="D124" s="128">
        <v>29.08</v>
      </c>
      <c r="E124" s="129">
        <v>0.7</v>
      </c>
      <c r="F124" s="133">
        <f>+R39</f>
        <v>0.15</v>
      </c>
      <c r="G124" s="128"/>
      <c r="H124" s="128"/>
      <c r="I124" s="128">
        <f>+D124*E124*F124</f>
        <v>3.0533999999999994</v>
      </c>
      <c r="J124" s="133"/>
      <c r="K124" s="133"/>
      <c r="L124" s="130"/>
      <c r="M124" s="131"/>
      <c r="N124" s="131"/>
      <c r="O124" s="132"/>
      <c r="P124" s="124"/>
      <c r="Q124" s="118"/>
      <c r="R124" s="154"/>
      <c r="S124" s="125"/>
      <c r="U124" s="118"/>
      <c r="V124" s="156"/>
      <c r="W124" s="156"/>
    </row>
    <row r="125" spans="1:23" ht="16.5" customHeight="1" x14ac:dyDescent="0.25">
      <c r="A125" s="190"/>
      <c r="B125" s="127" t="s">
        <v>209</v>
      </c>
      <c r="C125" s="128"/>
      <c r="D125" s="128">
        <v>29.4</v>
      </c>
      <c r="E125" s="129">
        <f>+E124</f>
        <v>0.7</v>
      </c>
      <c r="F125" s="133">
        <f>+F124</f>
        <v>0.15</v>
      </c>
      <c r="G125" s="128"/>
      <c r="H125" s="133"/>
      <c r="I125" s="128">
        <f t="shared" ref="I125:I127" si="13">+D125*E125*F125</f>
        <v>3.0869999999999997</v>
      </c>
      <c r="J125" s="133"/>
      <c r="K125" s="133"/>
      <c r="L125" s="133"/>
      <c r="M125" s="134"/>
      <c r="N125" s="134"/>
      <c r="O125" s="135"/>
      <c r="P125" s="124"/>
      <c r="Q125" s="154"/>
      <c r="R125" s="148"/>
      <c r="S125" s="157"/>
      <c r="T125" s="149"/>
      <c r="U125" s="158"/>
      <c r="V125" s="156"/>
      <c r="W125" s="156"/>
    </row>
    <row r="126" spans="1:23" ht="16.5" customHeight="1" x14ac:dyDescent="0.25">
      <c r="A126" s="190"/>
      <c r="B126" s="127" t="s">
        <v>210</v>
      </c>
      <c r="C126" s="128"/>
      <c r="D126" s="128">
        <v>18</v>
      </c>
      <c r="E126" s="129">
        <f t="shared" ref="E126:E127" si="14">+E125</f>
        <v>0.7</v>
      </c>
      <c r="F126" s="133">
        <f t="shared" ref="F126:F127" si="15">+F125</f>
        <v>0.15</v>
      </c>
      <c r="G126" s="125"/>
      <c r="H126" s="125"/>
      <c r="I126" s="128">
        <f t="shared" si="13"/>
        <v>1.89</v>
      </c>
      <c r="J126" s="125"/>
      <c r="K126" s="125"/>
      <c r="L126" s="133"/>
      <c r="M126" s="134"/>
      <c r="N126" s="134"/>
      <c r="O126" s="135"/>
      <c r="P126" s="124"/>
      <c r="Q126" s="154"/>
      <c r="R126" s="148"/>
      <c r="S126" s="157"/>
      <c r="T126" s="149"/>
      <c r="U126" s="158"/>
      <c r="V126" s="156"/>
      <c r="W126" s="156"/>
    </row>
    <row r="127" spans="1:23" ht="16.5" customHeight="1" x14ac:dyDescent="0.25">
      <c r="A127" s="190"/>
      <c r="B127" s="136" t="s">
        <v>211</v>
      </c>
      <c r="C127" s="133"/>
      <c r="D127" s="133">
        <v>18</v>
      </c>
      <c r="E127" s="129">
        <f t="shared" si="14"/>
        <v>0.7</v>
      </c>
      <c r="F127" s="133">
        <f t="shared" si="15"/>
        <v>0.15</v>
      </c>
      <c r="G127" s="133"/>
      <c r="H127" s="133"/>
      <c r="I127" s="128">
        <f t="shared" si="13"/>
        <v>1.89</v>
      </c>
      <c r="J127" s="133"/>
      <c r="K127" s="133"/>
      <c r="L127" s="133"/>
      <c r="M127" s="134"/>
      <c r="N127" s="134"/>
      <c r="O127" s="135"/>
      <c r="P127" s="124"/>
      <c r="Q127" s="154"/>
      <c r="R127" s="148"/>
      <c r="S127" s="159"/>
      <c r="T127" s="149"/>
      <c r="U127" s="158"/>
      <c r="V127" s="156"/>
      <c r="W127" s="156"/>
    </row>
    <row r="128" spans="1:23" ht="16.5" customHeight="1" x14ac:dyDescent="0.2">
      <c r="A128" s="190"/>
      <c r="B128" s="136" t="s">
        <v>39</v>
      </c>
      <c r="C128" s="133"/>
      <c r="D128" s="133">
        <v>3</v>
      </c>
      <c r="E128" s="133">
        <v>0.6</v>
      </c>
      <c r="F128" s="133">
        <f>+W39</f>
        <v>0.1</v>
      </c>
      <c r="G128" s="128"/>
      <c r="H128" s="133"/>
      <c r="I128" s="133">
        <f>+D128*F128*K128*E128</f>
        <v>3.24</v>
      </c>
      <c r="J128" s="133"/>
      <c r="K128" s="133">
        <v>18</v>
      </c>
      <c r="L128" s="133"/>
      <c r="M128" s="134"/>
      <c r="N128" s="134"/>
      <c r="O128" s="135"/>
      <c r="P128" s="124"/>
      <c r="Q128" s="156"/>
      <c r="R128" s="156"/>
      <c r="S128" s="156"/>
      <c r="T128" s="156"/>
      <c r="U128" s="156"/>
      <c r="V128" s="156"/>
      <c r="W128" s="156"/>
    </row>
    <row r="129" spans="1:23" ht="16.5" customHeight="1" thickBot="1" x14ac:dyDescent="0.3">
      <c r="A129" s="191"/>
      <c r="B129" s="138" t="s">
        <v>37</v>
      </c>
      <c r="C129" s="139"/>
      <c r="D129" s="160"/>
      <c r="E129" s="139"/>
      <c r="F129" s="140"/>
      <c r="G129" s="141"/>
      <c r="H129" s="142"/>
      <c r="I129" s="141">
        <f>SUM(I124:I128)</f>
        <v>13.160400000000001</v>
      </c>
      <c r="J129" s="144"/>
      <c r="K129" s="143"/>
      <c r="L129" s="145"/>
      <c r="M129" s="145"/>
      <c r="N129" s="145"/>
      <c r="O129" s="146"/>
      <c r="P129" s="124"/>
      <c r="Q129" s="118"/>
      <c r="R129" s="118"/>
      <c r="S129" s="118"/>
      <c r="T129" s="118"/>
      <c r="U129" s="118"/>
      <c r="V129" s="156"/>
      <c r="W129" s="156"/>
    </row>
    <row r="130" spans="1:23" ht="30.75" thickBot="1" x14ac:dyDescent="0.3">
      <c r="A130" s="167" t="str">
        <f>+PPTO!A36</f>
        <v>5.1</v>
      </c>
      <c r="B130" s="180" t="str">
        <f>+PPTO!B36</f>
        <v>Vías peatonales, rampas, andenes y escalas en Concreto de 21 MPa e= 0.10 m</v>
      </c>
      <c r="C130" s="181" t="str">
        <f>+PPTO!C36</f>
        <v>m2</v>
      </c>
      <c r="D130" s="181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3"/>
      <c r="P130" s="184"/>
      <c r="Q130" s="185"/>
      <c r="R130" s="186"/>
      <c r="S130" s="125"/>
      <c r="T130" s="187"/>
      <c r="U130" s="148"/>
      <c r="V130" s="188"/>
      <c r="W130" s="188"/>
    </row>
    <row r="131" spans="1:23" ht="16.5" customHeight="1" x14ac:dyDescent="0.25">
      <c r="A131" s="189"/>
      <c r="B131" s="136" t="s">
        <v>39</v>
      </c>
      <c r="C131" s="133"/>
      <c r="D131" s="133">
        <v>1.2</v>
      </c>
      <c r="E131" s="133">
        <v>1</v>
      </c>
      <c r="F131" s="133"/>
      <c r="G131" s="128">
        <f>+D131*E131*K131</f>
        <v>21.599999999999998</v>
      </c>
      <c r="H131" s="133"/>
      <c r="I131" s="133"/>
      <c r="J131" s="133"/>
      <c r="K131" s="133">
        <v>18</v>
      </c>
      <c r="L131" s="130"/>
      <c r="M131" s="131"/>
      <c r="N131" s="131"/>
      <c r="O131" s="132"/>
      <c r="P131" s="124"/>
      <c r="Q131" s="118"/>
      <c r="R131" s="154"/>
      <c r="S131" s="125"/>
      <c r="U131" s="118"/>
      <c r="V131" s="156"/>
      <c r="W131" s="156"/>
    </row>
    <row r="132" spans="1:23" ht="16.5" customHeight="1" x14ac:dyDescent="0.25">
      <c r="A132" s="190"/>
      <c r="B132" s="127"/>
      <c r="C132" s="128"/>
      <c r="D132" s="128"/>
      <c r="E132" s="129"/>
      <c r="F132" s="133"/>
      <c r="G132" s="128"/>
      <c r="H132" s="133"/>
      <c r="I132" s="128"/>
      <c r="J132" s="133"/>
      <c r="K132" s="133"/>
      <c r="L132" s="133"/>
      <c r="M132" s="134"/>
      <c r="N132" s="134"/>
      <c r="O132" s="135"/>
      <c r="P132" s="124"/>
      <c r="Q132" s="154"/>
      <c r="R132" s="148"/>
      <c r="S132" s="157"/>
      <c r="T132" s="149"/>
      <c r="U132" s="158"/>
      <c r="V132" s="156"/>
      <c r="W132" s="156"/>
    </row>
    <row r="133" spans="1:23" ht="16.5" customHeight="1" x14ac:dyDescent="0.25">
      <c r="A133" s="190"/>
      <c r="B133" s="127"/>
      <c r="C133" s="128"/>
      <c r="D133" s="128"/>
      <c r="E133" s="129"/>
      <c r="F133" s="133"/>
      <c r="G133" s="128"/>
      <c r="H133" s="133"/>
      <c r="I133" s="128"/>
      <c r="J133" s="133"/>
      <c r="K133" s="133"/>
      <c r="L133" s="133"/>
      <c r="M133" s="134"/>
      <c r="N133" s="134"/>
      <c r="O133" s="135"/>
      <c r="P133" s="124"/>
      <c r="Q133" s="154"/>
      <c r="R133" s="148"/>
      <c r="S133" s="157"/>
      <c r="T133" s="149"/>
      <c r="U133" s="158"/>
      <c r="V133" s="156"/>
      <c r="W133" s="156"/>
    </row>
    <row r="134" spans="1:23" ht="16.5" customHeight="1" x14ac:dyDescent="0.25">
      <c r="A134" s="190"/>
      <c r="B134" s="136"/>
      <c r="C134" s="133"/>
      <c r="D134" s="133"/>
      <c r="E134" s="133"/>
      <c r="F134" s="133"/>
      <c r="G134" s="128"/>
      <c r="H134" s="133"/>
      <c r="I134" s="133"/>
      <c r="J134" s="133"/>
      <c r="K134" s="133"/>
      <c r="L134" s="133"/>
      <c r="M134" s="134"/>
      <c r="N134" s="134"/>
      <c r="O134" s="135"/>
      <c r="P134" s="124"/>
      <c r="Q134" s="154"/>
      <c r="R134" s="148"/>
      <c r="S134" s="159"/>
      <c r="T134" s="149"/>
      <c r="U134" s="158"/>
      <c r="V134" s="156"/>
      <c r="W134" s="156"/>
    </row>
    <row r="135" spans="1:23" ht="16.5" customHeight="1" x14ac:dyDescent="0.2">
      <c r="A135" s="190"/>
      <c r="B135" s="136"/>
      <c r="C135" s="133"/>
      <c r="D135" s="133"/>
      <c r="E135" s="133"/>
      <c r="F135" s="133"/>
      <c r="G135" s="128"/>
      <c r="H135" s="133"/>
      <c r="I135" s="133"/>
      <c r="J135" s="133"/>
      <c r="K135" s="133"/>
      <c r="L135" s="133"/>
      <c r="M135" s="134"/>
      <c r="N135" s="134"/>
      <c r="O135" s="135"/>
      <c r="P135" s="124"/>
      <c r="Q135" s="156"/>
      <c r="R135" s="156"/>
      <c r="S135" s="156"/>
      <c r="T135" s="156"/>
      <c r="U135" s="156"/>
      <c r="V135" s="156"/>
      <c r="W135" s="156"/>
    </row>
    <row r="136" spans="1:23" ht="16.5" customHeight="1" thickBot="1" x14ac:dyDescent="0.3">
      <c r="A136" s="191"/>
      <c r="B136" s="138" t="s">
        <v>37</v>
      </c>
      <c r="C136" s="139"/>
      <c r="D136" s="160"/>
      <c r="E136" s="139"/>
      <c r="F136" s="140"/>
      <c r="G136" s="141">
        <f>SUM(G131:G135)</f>
        <v>21.599999999999998</v>
      </c>
      <c r="H136" s="142"/>
      <c r="I136" s="141"/>
      <c r="J136" s="144"/>
      <c r="K136" s="145"/>
      <c r="L136" s="145"/>
      <c r="M136" s="145"/>
      <c r="N136" s="145"/>
      <c r="O136" s="146"/>
      <c r="P136" s="124"/>
      <c r="Q136" s="118"/>
      <c r="R136" s="118"/>
      <c r="S136" s="118"/>
      <c r="T136" s="118"/>
      <c r="U136" s="118"/>
      <c r="V136" s="156"/>
      <c r="W136" s="156"/>
    </row>
    <row r="137" spans="1:23" ht="15.75" thickBot="1" x14ac:dyDescent="0.3">
      <c r="A137" s="167" t="str">
        <f>+PPTO!A37</f>
        <v>5.2</v>
      </c>
      <c r="B137" s="180" t="str">
        <f>+PPTO!B37</f>
        <v>Pavimento de concreto hidráulico</v>
      </c>
      <c r="C137" s="181" t="str">
        <f>+PPTO!C37</f>
        <v>m3</v>
      </c>
      <c r="D137" s="181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3"/>
      <c r="P137" s="184"/>
      <c r="Q137" s="185"/>
      <c r="R137" s="186"/>
      <c r="S137" s="125"/>
      <c r="T137" s="187"/>
      <c r="U137" s="148"/>
      <c r="V137" s="188"/>
      <c r="W137" s="188"/>
    </row>
    <row r="138" spans="1:23" ht="16.5" customHeight="1" x14ac:dyDescent="0.25">
      <c r="A138" s="189"/>
      <c r="B138" s="127" t="s">
        <v>217</v>
      </c>
      <c r="C138" s="128"/>
      <c r="D138" s="128">
        <f>D32</f>
        <v>94.47999999999999</v>
      </c>
      <c r="E138" s="129">
        <v>5.75</v>
      </c>
      <c r="F138" s="133">
        <f>+R38</f>
        <v>0.25</v>
      </c>
      <c r="G138" s="128"/>
      <c r="H138" s="128"/>
      <c r="I138" s="128">
        <f>+D138*E138*F138</f>
        <v>135.815</v>
      </c>
      <c r="J138" s="133"/>
      <c r="K138" s="133"/>
      <c r="L138" s="130"/>
      <c r="M138" s="131"/>
      <c r="N138" s="131"/>
      <c r="O138" s="132"/>
      <c r="P138" s="124"/>
      <c r="Q138" s="118"/>
      <c r="R138" s="154"/>
      <c r="S138" s="125"/>
      <c r="U138" s="118"/>
      <c r="V138" s="156"/>
      <c r="W138" s="156"/>
    </row>
    <row r="139" spans="1:23" ht="16.5" customHeight="1" x14ac:dyDescent="0.25">
      <c r="A139" s="190"/>
      <c r="B139" s="127"/>
      <c r="C139" s="128"/>
      <c r="D139" s="128"/>
      <c r="E139" s="129">
        <f>+E138</f>
        <v>5.75</v>
      </c>
      <c r="F139" s="133">
        <f>+F138</f>
        <v>0.25</v>
      </c>
      <c r="G139" s="128"/>
      <c r="H139" s="133"/>
      <c r="I139" s="128">
        <f t="shared" ref="I139" si="16">+D139*E139*F139</f>
        <v>0</v>
      </c>
      <c r="J139" s="133"/>
      <c r="K139" s="133"/>
      <c r="L139" s="133"/>
      <c r="M139" s="134"/>
      <c r="N139" s="134"/>
      <c r="O139" s="135"/>
      <c r="P139" s="124"/>
      <c r="Q139" s="154"/>
      <c r="R139" s="148"/>
      <c r="S139" s="157"/>
      <c r="T139" s="149"/>
      <c r="U139" s="158"/>
      <c r="V139" s="156"/>
      <c r="W139" s="156"/>
    </row>
    <row r="140" spans="1:23" ht="16.5" customHeight="1" x14ac:dyDescent="0.25">
      <c r="A140" s="190"/>
      <c r="B140" s="136"/>
      <c r="C140" s="133"/>
      <c r="D140" s="133"/>
      <c r="E140" s="133">
        <v>0.6</v>
      </c>
      <c r="F140" s="133">
        <f>+F139</f>
        <v>0.25</v>
      </c>
      <c r="G140" s="128"/>
      <c r="H140" s="133"/>
      <c r="I140" s="133">
        <f>+D140*F140*K140*E140</f>
        <v>0</v>
      </c>
      <c r="J140" s="133"/>
      <c r="K140" s="133">
        <v>0</v>
      </c>
      <c r="L140" s="133"/>
      <c r="M140" s="134"/>
      <c r="N140" s="134"/>
      <c r="O140" s="135"/>
      <c r="P140" s="124"/>
      <c r="Q140" s="154"/>
      <c r="R140" s="148"/>
      <c r="S140" s="157"/>
      <c r="T140" s="149"/>
      <c r="U140" s="158"/>
      <c r="V140" s="156"/>
      <c r="W140" s="156"/>
    </row>
    <row r="141" spans="1:23" ht="16.5" customHeight="1" x14ac:dyDescent="0.25">
      <c r="A141" s="190"/>
      <c r="B141" s="136" t="s">
        <v>184</v>
      </c>
      <c r="C141" s="133"/>
      <c r="D141" s="133"/>
      <c r="E141" s="133"/>
      <c r="F141" s="133"/>
      <c r="G141" s="128"/>
      <c r="H141" s="133"/>
      <c r="I141" s="133">
        <v>1</v>
      </c>
      <c r="J141" s="133"/>
      <c r="K141" s="133"/>
      <c r="L141" s="133"/>
      <c r="M141" s="134"/>
      <c r="N141" s="134"/>
      <c r="O141" s="135"/>
      <c r="P141" s="124"/>
      <c r="Q141" s="154"/>
      <c r="R141" s="148"/>
      <c r="S141" s="159"/>
      <c r="T141" s="149"/>
      <c r="U141" s="158"/>
      <c r="V141" s="156"/>
      <c r="W141" s="156"/>
    </row>
    <row r="142" spans="1:23" ht="16.5" customHeight="1" x14ac:dyDescent="0.2">
      <c r="A142" s="190"/>
      <c r="B142" s="136"/>
      <c r="C142" s="133"/>
      <c r="D142" s="133"/>
      <c r="E142" s="133"/>
      <c r="F142" s="133"/>
      <c r="G142" s="128"/>
      <c r="H142" s="133"/>
      <c r="I142" s="133"/>
      <c r="J142" s="133"/>
      <c r="K142" s="133"/>
      <c r="L142" s="133"/>
      <c r="M142" s="134"/>
      <c r="N142" s="134"/>
      <c r="O142" s="135"/>
      <c r="P142" s="124"/>
      <c r="Q142" s="156"/>
      <c r="R142" s="156"/>
      <c r="S142" s="156"/>
      <c r="T142" s="156"/>
      <c r="U142" s="156"/>
      <c r="V142" s="156"/>
      <c r="W142" s="156"/>
    </row>
    <row r="143" spans="1:23" ht="16.5" customHeight="1" thickBot="1" x14ac:dyDescent="0.3">
      <c r="A143" s="191"/>
      <c r="B143" s="138" t="s">
        <v>37</v>
      </c>
      <c r="C143" s="139"/>
      <c r="D143" s="160"/>
      <c r="E143" s="139"/>
      <c r="F143" s="140"/>
      <c r="G143" s="141"/>
      <c r="H143" s="142"/>
      <c r="I143" s="141">
        <f>SUM(I138:I142)</f>
        <v>136.815</v>
      </c>
      <c r="J143" s="144"/>
      <c r="K143" s="145"/>
      <c r="L143" s="145"/>
      <c r="M143" s="145"/>
      <c r="N143" s="145"/>
      <c r="O143" s="146"/>
      <c r="P143" s="124"/>
      <c r="Q143" s="118"/>
      <c r="R143" s="118"/>
      <c r="S143" s="118"/>
      <c r="T143" s="118"/>
      <c r="U143" s="118"/>
      <c r="V143" s="156"/>
      <c r="W143" s="156"/>
    </row>
    <row r="144" spans="1:23" ht="15.75" thickBot="1" x14ac:dyDescent="0.3">
      <c r="A144" s="167" t="str">
        <f>+PPTO!A40</f>
        <v>6.1</v>
      </c>
      <c r="B144" s="180" t="str">
        <f>+PPTO!B40</f>
        <v>Limpieza general de la obra</v>
      </c>
      <c r="C144" s="181" t="str">
        <f>+PPTO!C40</f>
        <v>m2</v>
      </c>
      <c r="D144" s="181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3"/>
      <c r="P144" s="184"/>
      <c r="Q144" s="185"/>
      <c r="R144" s="186"/>
      <c r="S144" s="125"/>
      <c r="T144" s="187"/>
      <c r="U144" s="148"/>
      <c r="V144" s="188"/>
      <c r="W144" s="188"/>
    </row>
    <row r="145" spans="1:23" ht="16.5" customHeight="1" x14ac:dyDescent="0.25">
      <c r="A145" s="189"/>
      <c r="B145" s="127" t="s">
        <v>208</v>
      </c>
      <c r="C145" s="128"/>
      <c r="D145" s="128">
        <v>29.08</v>
      </c>
      <c r="E145" s="129">
        <v>5.75</v>
      </c>
      <c r="F145" s="133"/>
      <c r="G145" s="128">
        <f>+D145*E145</f>
        <v>167.20999999999998</v>
      </c>
      <c r="H145" s="128"/>
      <c r="I145" s="128"/>
      <c r="J145" s="133"/>
      <c r="K145" s="133"/>
      <c r="L145" s="130"/>
      <c r="M145" s="131"/>
      <c r="N145" s="131"/>
      <c r="O145" s="132"/>
      <c r="P145" s="124"/>
      <c r="Q145" s="118"/>
      <c r="R145" s="154"/>
      <c r="S145" s="125"/>
      <c r="U145" s="118"/>
      <c r="V145" s="156"/>
      <c r="W145" s="156"/>
    </row>
    <row r="146" spans="1:23" ht="16.5" customHeight="1" x14ac:dyDescent="0.25">
      <c r="A146" s="190"/>
      <c r="B146" s="127" t="s">
        <v>209</v>
      </c>
      <c r="C146" s="128"/>
      <c r="D146" s="128">
        <v>29.4</v>
      </c>
      <c r="E146" s="129">
        <v>5.75</v>
      </c>
      <c r="F146" s="133"/>
      <c r="G146" s="128">
        <f t="shared" ref="G146:G148" si="17">+D146*E146</f>
        <v>169.04999999999998</v>
      </c>
      <c r="H146" s="133"/>
      <c r="I146" s="128"/>
      <c r="J146" s="133"/>
      <c r="K146" s="133"/>
      <c r="L146" s="133"/>
      <c r="M146" s="134"/>
      <c r="N146" s="134"/>
      <c r="O146" s="135"/>
      <c r="P146" s="124"/>
      <c r="Q146" s="154"/>
      <c r="R146" s="148"/>
      <c r="S146" s="157"/>
      <c r="T146" s="149"/>
      <c r="U146" s="158"/>
      <c r="V146" s="156"/>
      <c r="W146" s="156"/>
    </row>
    <row r="147" spans="1:23" ht="16.5" customHeight="1" x14ac:dyDescent="0.25">
      <c r="A147" s="190"/>
      <c r="B147" s="127" t="s">
        <v>210</v>
      </c>
      <c r="C147" s="128"/>
      <c r="D147" s="128">
        <v>18</v>
      </c>
      <c r="E147" s="129">
        <v>5.75</v>
      </c>
      <c r="F147" s="133"/>
      <c r="G147" s="128">
        <f t="shared" si="17"/>
        <v>103.5</v>
      </c>
      <c r="H147" s="133"/>
      <c r="I147" s="133"/>
      <c r="J147" s="133"/>
      <c r="K147" s="133"/>
      <c r="L147" s="133"/>
      <c r="M147" s="134"/>
      <c r="N147" s="134"/>
      <c r="O147" s="135"/>
      <c r="P147" s="124"/>
      <c r="Q147" s="154"/>
      <c r="R147" s="148"/>
      <c r="S147" s="157"/>
      <c r="T147" s="149"/>
      <c r="U147" s="158"/>
      <c r="V147" s="156"/>
      <c r="W147" s="156"/>
    </row>
    <row r="148" spans="1:23" ht="16.5" customHeight="1" x14ac:dyDescent="0.25">
      <c r="A148" s="190"/>
      <c r="B148" s="136" t="s">
        <v>211</v>
      </c>
      <c r="C148" s="133"/>
      <c r="D148" s="133">
        <v>18</v>
      </c>
      <c r="E148" s="129">
        <v>5.75</v>
      </c>
      <c r="F148" s="133"/>
      <c r="G148" s="128">
        <f t="shared" si="17"/>
        <v>103.5</v>
      </c>
      <c r="H148" s="133"/>
      <c r="I148" s="133"/>
      <c r="J148" s="133"/>
      <c r="K148" s="133"/>
      <c r="L148" s="133"/>
      <c r="M148" s="134"/>
      <c r="N148" s="134"/>
      <c r="O148" s="135"/>
      <c r="P148" s="124"/>
      <c r="Q148" s="154"/>
      <c r="R148" s="148"/>
      <c r="S148" s="159"/>
      <c r="T148" s="149"/>
      <c r="U148" s="158"/>
      <c r="V148" s="156"/>
      <c r="W148" s="156"/>
    </row>
    <row r="149" spans="1:23" ht="16.5" customHeight="1" x14ac:dyDescent="0.2">
      <c r="A149" s="190"/>
      <c r="B149" s="136"/>
      <c r="C149" s="133"/>
      <c r="D149" s="133"/>
      <c r="E149" s="133"/>
      <c r="F149" s="133"/>
      <c r="G149" s="128"/>
      <c r="H149" s="133"/>
      <c r="I149" s="133"/>
      <c r="J149" s="133"/>
      <c r="K149" s="133"/>
      <c r="L149" s="133"/>
      <c r="M149" s="134"/>
      <c r="N149" s="134"/>
      <c r="O149" s="135"/>
      <c r="P149" s="124"/>
      <c r="Q149" s="156"/>
      <c r="R149" s="156"/>
      <c r="S149" s="156"/>
      <c r="T149" s="156"/>
      <c r="U149" s="156"/>
      <c r="V149" s="156"/>
      <c r="W149" s="156"/>
    </row>
    <row r="150" spans="1:23" ht="16.5" customHeight="1" thickBot="1" x14ac:dyDescent="0.3">
      <c r="A150" s="191"/>
      <c r="B150" s="138" t="s">
        <v>37</v>
      </c>
      <c r="C150" s="139"/>
      <c r="D150" s="160"/>
      <c r="E150" s="139"/>
      <c r="F150" s="140"/>
      <c r="G150" s="141">
        <f>SUM(G145:G149)</f>
        <v>543.26</v>
      </c>
      <c r="H150" s="142"/>
      <c r="I150" s="141"/>
      <c r="J150" s="144"/>
      <c r="K150" s="145"/>
      <c r="L150" s="145"/>
      <c r="M150" s="145"/>
      <c r="N150" s="145"/>
      <c r="O150" s="146"/>
      <c r="P150" s="124"/>
      <c r="Q150" s="118"/>
      <c r="R150" s="118"/>
      <c r="S150" s="118"/>
      <c r="T150" s="118"/>
      <c r="U150" s="118"/>
      <c r="V150" s="156"/>
      <c r="W150" s="156"/>
    </row>
    <row r="151" spans="1:23" ht="15.75" thickBot="1" x14ac:dyDescent="0.3">
      <c r="A151" s="167" t="str">
        <f>+PPTO!A43</f>
        <v>7.1</v>
      </c>
      <c r="B151" s="180" t="str">
        <f>+PPTO!B43</f>
        <v>Próctor modificado</v>
      </c>
      <c r="C151" s="181" t="str">
        <f>+PPTO!C43</f>
        <v>un</v>
      </c>
      <c r="D151" s="181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3"/>
      <c r="P151" s="184"/>
      <c r="Q151" s="185"/>
      <c r="R151" s="186"/>
      <c r="S151" s="125"/>
      <c r="T151" s="187"/>
      <c r="U151" s="148"/>
      <c r="V151" s="188"/>
      <c r="W151" s="188"/>
    </row>
    <row r="152" spans="1:23" ht="16.5" customHeight="1" x14ac:dyDescent="0.25">
      <c r="A152" s="189"/>
      <c r="B152" s="127" t="s">
        <v>202</v>
      </c>
      <c r="C152" s="128"/>
      <c r="D152" s="128"/>
      <c r="E152" s="129"/>
      <c r="F152" s="133"/>
      <c r="G152" s="128"/>
      <c r="H152" s="128"/>
      <c r="I152" s="128"/>
      <c r="J152" s="130"/>
      <c r="K152" s="130">
        <v>4</v>
      </c>
      <c r="L152" s="130"/>
      <c r="M152" s="131"/>
      <c r="N152" s="131"/>
      <c r="O152" s="132"/>
      <c r="P152" s="124"/>
      <c r="Q152" s="118"/>
      <c r="R152" s="154"/>
      <c r="S152" s="125"/>
      <c r="U152" s="118"/>
      <c r="V152" s="156"/>
      <c r="W152" s="156"/>
    </row>
    <row r="153" spans="1:23" ht="16.5" customHeight="1" x14ac:dyDescent="0.25">
      <c r="A153" s="190"/>
      <c r="B153" s="127"/>
      <c r="C153" s="128"/>
      <c r="D153" s="128"/>
      <c r="E153" s="129"/>
      <c r="F153" s="133"/>
      <c r="G153" s="128"/>
      <c r="H153" s="133"/>
      <c r="I153" s="128"/>
      <c r="J153" s="133"/>
      <c r="K153" s="133"/>
      <c r="L153" s="133"/>
      <c r="M153" s="134"/>
      <c r="N153" s="134"/>
      <c r="O153" s="135"/>
      <c r="P153" s="124"/>
      <c r="Q153" s="154"/>
      <c r="R153" s="148"/>
      <c r="S153" s="157"/>
      <c r="T153" s="149"/>
      <c r="U153" s="158"/>
      <c r="V153" s="156"/>
      <c r="W153" s="156"/>
    </row>
    <row r="154" spans="1:23" ht="16.5" customHeight="1" x14ac:dyDescent="0.25">
      <c r="A154" s="190"/>
      <c r="B154" s="127"/>
      <c r="C154" s="128"/>
      <c r="D154" s="128"/>
      <c r="E154" s="129"/>
      <c r="F154" s="133"/>
      <c r="G154" s="128"/>
      <c r="H154" s="133"/>
      <c r="I154" s="128"/>
      <c r="J154" s="133"/>
      <c r="K154" s="133"/>
      <c r="L154" s="133"/>
      <c r="M154" s="134"/>
      <c r="N154" s="134"/>
      <c r="O154" s="135"/>
      <c r="P154" s="124"/>
      <c r="Q154" s="154"/>
      <c r="R154" s="148"/>
      <c r="S154" s="157"/>
      <c r="T154" s="149"/>
      <c r="U154" s="158"/>
      <c r="V154" s="156"/>
      <c r="W154" s="156"/>
    </row>
    <row r="155" spans="1:23" ht="16.5" customHeight="1" x14ac:dyDescent="0.25">
      <c r="A155" s="190"/>
      <c r="B155" s="136"/>
      <c r="C155" s="133"/>
      <c r="D155" s="133"/>
      <c r="E155" s="133"/>
      <c r="F155" s="133"/>
      <c r="G155" s="128"/>
      <c r="H155" s="133"/>
      <c r="I155" s="133"/>
      <c r="J155" s="133"/>
      <c r="K155" s="133"/>
      <c r="L155" s="133"/>
      <c r="M155" s="134"/>
      <c r="N155" s="134"/>
      <c r="O155" s="135"/>
      <c r="P155" s="124"/>
      <c r="Q155" s="154"/>
      <c r="R155" s="148"/>
      <c r="S155" s="159"/>
      <c r="T155" s="149"/>
      <c r="U155" s="158"/>
      <c r="V155" s="156"/>
      <c r="W155" s="156"/>
    </row>
    <row r="156" spans="1:23" ht="16.5" customHeight="1" x14ac:dyDescent="0.2">
      <c r="A156" s="190"/>
      <c r="B156" s="136"/>
      <c r="C156" s="133"/>
      <c r="D156" s="133"/>
      <c r="E156" s="133"/>
      <c r="F156" s="133"/>
      <c r="G156" s="128"/>
      <c r="H156" s="133"/>
      <c r="I156" s="133"/>
      <c r="J156" s="133"/>
      <c r="K156" s="133"/>
      <c r="L156" s="133"/>
      <c r="M156" s="134"/>
      <c r="N156" s="134"/>
      <c r="O156" s="135"/>
      <c r="P156" s="124"/>
      <c r="Q156" s="156"/>
      <c r="R156" s="156"/>
      <c r="S156" s="156"/>
      <c r="T156" s="156"/>
      <c r="U156" s="156"/>
      <c r="V156" s="156"/>
      <c r="W156" s="156"/>
    </row>
    <row r="157" spans="1:23" ht="16.5" customHeight="1" thickBot="1" x14ac:dyDescent="0.3">
      <c r="A157" s="191"/>
      <c r="B157" s="138" t="s">
        <v>37</v>
      </c>
      <c r="C157" s="139"/>
      <c r="D157" s="160"/>
      <c r="E157" s="139"/>
      <c r="F157" s="140"/>
      <c r="G157" s="141"/>
      <c r="H157" s="142"/>
      <c r="I157" s="141"/>
      <c r="J157" s="144"/>
      <c r="K157" s="143">
        <f>SUM(K152:K156)</f>
        <v>4</v>
      </c>
      <c r="L157" s="145"/>
      <c r="M157" s="145"/>
      <c r="N157" s="145"/>
      <c r="O157" s="146"/>
      <c r="P157" s="124"/>
      <c r="Q157" s="118"/>
      <c r="R157" s="118"/>
      <c r="S157" s="118"/>
      <c r="T157" s="118"/>
      <c r="U157" s="118"/>
      <c r="V157" s="156"/>
      <c r="W157" s="156"/>
    </row>
    <row r="158" spans="1:23" ht="15.75" thickBot="1" x14ac:dyDescent="0.3">
      <c r="A158" s="167" t="str">
        <f>+PPTO!A44</f>
        <v>7.2</v>
      </c>
      <c r="B158" s="180" t="str">
        <f>+PPTO!B44</f>
        <v>Densidades de campo</v>
      </c>
      <c r="C158" s="181" t="str">
        <f>+PPTO!C44</f>
        <v>un</v>
      </c>
      <c r="D158" s="181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3"/>
      <c r="P158" s="184"/>
      <c r="Q158" s="185"/>
      <c r="R158" s="186"/>
      <c r="S158" s="125"/>
      <c r="T158" s="187"/>
      <c r="U158" s="148"/>
      <c r="V158" s="188"/>
      <c r="W158" s="188"/>
    </row>
    <row r="159" spans="1:23" ht="16.5" customHeight="1" x14ac:dyDescent="0.25">
      <c r="A159" s="189"/>
      <c r="B159" s="127" t="s">
        <v>203</v>
      </c>
      <c r="C159" s="128"/>
      <c r="D159" s="128">
        <f>+D68+D69+(D72*K72)</f>
        <v>166.48</v>
      </c>
      <c r="E159" s="129"/>
      <c r="F159" s="133"/>
      <c r="G159" s="128"/>
      <c r="H159" s="128"/>
      <c r="I159" s="128"/>
      <c r="J159" s="130"/>
      <c r="K159" s="130">
        <f>+ROUND(D159/40,0)</f>
        <v>4</v>
      </c>
      <c r="L159" s="130"/>
      <c r="M159" s="131"/>
      <c r="N159" s="131"/>
      <c r="O159" s="132"/>
      <c r="P159" s="124"/>
      <c r="Q159" s="118"/>
      <c r="R159" s="154"/>
      <c r="S159" s="125"/>
      <c r="U159" s="118"/>
      <c r="V159" s="156"/>
      <c r="W159" s="156"/>
    </row>
    <row r="160" spans="1:23" ht="16.5" customHeight="1" x14ac:dyDescent="0.25">
      <c r="A160" s="190"/>
      <c r="B160" s="127"/>
      <c r="C160" s="128"/>
      <c r="D160" s="128"/>
      <c r="E160" s="129"/>
      <c r="F160" s="133"/>
      <c r="G160" s="128"/>
      <c r="H160" s="133"/>
      <c r="I160" s="128"/>
      <c r="J160" s="133"/>
      <c r="K160" s="133"/>
      <c r="L160" s="133"/>
      <c r="M160" s="134"/>
      <c r="N160" s="134"/>
      <c r="O160" s="135"/>
      <c r="P160" s="124"/>
      <c r="Q160" s="154"/>
      <c r="R160" s="148"/>
      <c r="S160" s="157"/>
      <c r="T160" s="149"/>
      <c r="U160" s="158"/>
      <c r="V160" s="156"/>
      <c r="W160" s="156"/>
    </row>
    <row r="161" spans="1:23" ht="16.5" customHeight="1" x14ac:dyDescent="0.25">
      <c r="A161" s="190"/>
      <c r="B161" s="127"/>
      <c r="C161" s="128"/>
      <c r="D161" s="128"/>
      <c r="E161" s="129"/>
      <c r="F161" s="133"/>
      <c r="G161" s="128"/>
      <c r="H161" s="133"/>
      <c r="I161" s="128"/>
      <c r="J161" s="133"/>
      <c r="K161" s="133"/>
      <c r="L161" s="133"/>
      <c r="M161" s="134"/>
      <c r="N161" s="134"/>
      <c r="O161" s="135"/>
      <c r="P161" s="124"/>
      <c r="Q161" s="154"/>
      <c r="R161" s="148"/>
      <c r="S161" s="157"/>
      <c r="T161" s="149"/>
      <c r="U161" s="158"/>
      <c r="V161" s="156"/>
      <c r="W161" s="156"/>
    </row>
    <row r="162" spans="1:23" ht="16.5" customHeight="1" x14ac:dyDescent="0.25">
      <c r="A162" s="190"/>
      <c r="B162" s="136"/>
      <c r="C162" s="133"/>
      <c r="D162" s="133"/>
      <c r="E162" s="133"/>
      <c r="F162" s="133"/>
      <c r="G162" s="128"/>
      <c r="H162" s="133"/>
      <c r="I162" s="133"/>
      <c r="J162" s="133"/>
      <c r="K162" s="133"/>
      <c r="L162" s="133"/>
      <c r="M162" s="134"/>
      <c r="N162" s="134"/>
      <c r="O162" s="135"/>
      <c r="P162" s="124"/>
      <c r="Q162" s="154"/>
      <c r="R162" s="148"/>
      <c r="S162" s="159"/>
      <c r="T162" s="149"/>
      <c r="U162" s="158"/>
      <c r="V162" s="156"/>
      <c r="W162" s="156"/>
    </row>
    <row r="163" spans="1:23" ht="16.5" customHeight="1" x14ac:dyDescent="0.2">
      <c r="A163" s="190"/>
      <c r="B163" s="136"/>
      <c r="C163" s="133"/>
      <c r="D163" s="133"/>
      <c r="E163" s="133"/>
      <c r="F163" s="133"/>
      <c r="G163" s="128"/>
      <c r="H163" s="133"/>
      <c r="I163" s="133"/>
      <c r="J163" s="133"/>
      <c r="K163" s="133"/>
      <c r="L163" s="133"/>
      <c r="M163" s="134"/>
      <c r="N163" s="134"/>
      <c r="O163" s="135"/>
      <c r="P163" s="124"/>
      <c r="Q163" s="156"/>
      <c r="R163" s="156"/>
      <c r="S163" s="156"/>
      <c r="T163" s="156"/>
      <c r="U163" s="156"/>
      <c r="V163" s="156"/>
      <c r="W163" s="156"/>
    </row>
    <row r="164" spans="1:23" ht="16.5" customHeight="1" thickBot="1" x14ac:dyDescent="0.3">
      <c r="A164" s="191"/>
      <c r="B164" s="138" t="s">
        <v>37</v>
      </c>
      <c r="C164" s="139"/>
      <c r="D164" s="160"/>
      <c r="E164" s="139"/>
      <c r="F164" s="140"/>
      <c r="G164" s="141"/>
      <c r="H164" s="142"/>
      <c r="I164" s="141"/>
      <c r="J164" s="144"/>
      <c r="K164" s="143">
        <f>SUM(K159:K163)</f>
        <v>4</v>
      </c>
      <c r="L164" s="145"/>
      <c r="M164" s="145"/>
      <c r="N164" s="145"/>
      <c r="O164" s="146"/>
      <c r="P164" s="124"/>
      <c r="Q164" s="118"/>
      <c r="R164" s="118"/>
      <c r="S164" s="118"/>
      <c r="T164" s="118"/>
      <c r="U164" s="118"/>
      <c r="V164" s="156"/>
      <c r="W164" s="156"/>
    </row>
    <row r="165" spans="1:23" ht="15.75" thickBot="1" x14ac:dyDescent="0.3">
      <c r="A165" s="167" t="str">
        <f>+PPTO!A45</f>
        <v>7.3</v>
      </c>
      <c r="B165" s="180" t="str">
        <f>+PPTO!B45</f>
        <v>Resistencia a la compresión</v>
      </c>
      <c r="C165" s="181" t="str">
        <f>+PPTO!C45</f>
        <v>un</v>
      </c>
      <c r="D165" s="181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3"/>
      <c r="P165" s="184"/>
      <c r="Q165" s="185"/>
      <c r="R165" s="186"/>
      <c r="S165" s="125"/>
      <c r="T165" s="187"/>
      <c r="U165" s="148"/>
      <c r="V165" s="188"/>
      <c r="W165" s="188"/>
    </row>
    <row r="166" spans="1:23" ht="16.5" customHeight="1" x14ac:dyDescent="0.25">
      <c r="A166" s="189"/>
      <c r="B166" s="127" t="s">
        <v>204</v>
      </c>
      <c r="C166" s="128"/>
      <c r="D166" s="128"/>
      <c r="E166" s="129"/>
      <c r="F166" s="133"/>
      <c r="G166" s="128"/>
      <c r="H166" s="128"/>
      <c r="I166" s="128">
        <f>+I143</f>
        <v>136.815</v>
      </c>
      <c r="J166" s="130"/>
      <c r="K166" s="130">
        <f>ROUND(I166/10,)</f>
        <v>14</v>
      </c>
      <c r="L166" s="130"/>
      <c r="M166" s="131"/>
      <c r="N166" s="131"/>
      <c r="O166" s="132"/>
      <c r="P166" s="124"/>
      <c r="Q166" s="118"/>
      <c r="R166" s="154"/>
      <c r="S166" s="125"/>
      <c r="U166" s="118"/>
      <c r="V166" s="156"/>
      <c r="W166" s="156"/>
    </row>
    <row r="167" spans="1:23" ht="16.5" customHeight="1" x14ac:dyDescent="0.25">
      <c r="A167" s="190"/>
      <c r="B167" s="127"/>
      <c r="C167" s="128"/>
      <c r="D167" s="128"/>
      <c r="E167" s="129"/>
      <c r="F167" s="133"/>
      <c r="G167" s="128"/>
      <c r="H167" s="133"/>
      <c r="I167" s="128"/>
      <c r="J167" s="133"/>
      <c r="K167" s="133"/>
      <c r="L167" s="133"/>
      <c r="M167" s="134"/>
      <c r="N167" s="134"/>
      <c r="O167" s="135"/>
      <c r="P167" s="124"/>
      <c r="Q167" s="154"/>
      <c r="R167" s="148"/>
      <c r="S167" s="157"/>
      <c r="T167" s="149"/>
      <c r="U167" s="158"/>
      <c r="V167" s="156"/>
      <c r="W167" s="156"/>
    </row>
    <row r="168" spans="1:23" ht="16.5" customHeight="1" x14ac:dyDescent="0.25">
      <c r="A168" s="190"/>
      <c r="B168" s="127"/>
      <c r="C168" s="128"/>
      <c r="D168" s="128"/>
      <c r="E168" s="129"/>
      <c r="F168" s="133"/>
      <c r="G168" s="128"/>
      <c r="H168" s="133"/>
      <c r="I168" s="128"/>
      <c r="J168" s="133"/>
      <c r="K168" s="133"/>
      <c r="L168" s="133"/>
      <c r="M168" s="134"/>
      <c r="N168" s="134"/>
      <c r="O168" s="135"/>
      <c r="P168" s="124"/>
      <c r="Q168" s="154"/>
      <c r="R168" s="148"/>
      <c r="S168" s="157"/>
      <c r="T168" s="149"/>
      <c r="U168" s="158"/>
      <c r="V168" s="156"/>
      <c r="W168" s="156"/>
    </row>
    <row r="169" spans="1:23" ht="16.5" customHeight="1" x14ac:dyDescent="0.25">
      <c r="A169" s="190"/>
      <c r="B169" s="136"/>
      <c r="C169" s="133"/>
      <c r="D169" s="133"/>
      <c r="E169" s="133"/>
      <c r="F169" s="133"/>
      <c r="G169" s="128"/>
      <c r="H169" s="133"/>
      <c r="I169" s="133"/>
      <c r="J169" s="133"/>
      <c r="K169" s="133"/>
      <c r="L169" s="133"/>
      <c r="M169" s="134"/>
      <c r="N169" s="134"/>
      <c r="O169" s="135"/>
      <c r="P169" s="124"/>
      <c r="Q169" s="154"/>
      <c r="R169" s="148"/>
      <c r="S169" s="159"/>
      <c r="T169" s="149"/>
      <c r="U169" s="158"/>
      <c r="V169" s="156"/>
      <c r="W169" s="156"/>
    </row>
    <row r="170" spans="1:23" ht="16.5" customHeight="1" x14ac:dyDescent="0.2">
      <c r="A170" s="190"/>
      <c r="B170" s="136"/>
      <c r="C170" s="133"/>
      <c r="D170" s="133"/>
      <c r="E170" s="133"/>
      <c r="F170" s="133"/>
      <c r="G170" s="128"/>
      <c r="H170" s="133"/>
      <c r="I170" s="133"/>
      <c r="J170" s="133"/>
      <c r="K170" s="133"/>
      <c r="L170" s="133"/>
      <c r="M170" s="134"/>
      <c r="N170" s="134"/>
      <c r="O170" s="135"/>
      <c r="P170" s="124"/>
      <c r="Q170" s="156"/>
      <c r="R170" s="156"/>
      <c r="S170" s="156"/>
      <c r="T170" s="156"/>
      <c r="U170" s="156"/>
      <c r="V170" s="156"/>
      <c r="W170" s="156"/>
    </row>
    <row r="171" spans="1:23" ht="16.5" customHeight="1" thickBot="1" x14ac:dyDescent="0.3">
      <c r="A171" s="191"/>
      <c r="B171" s="138" t="s">
        <v>37</v>
      </c>
      <c r="C171" s="139"/>
      <c r="D171" s="160"/>
      <c r="E171" s="139"/>
      <c r="F171" s="140"/>
      <c r="G171" s="141"/>
      <c r="H171" s="142"/>
      <c r="I171" s="141"/>
      <c r="J171" s="144"/>
      <c r="K171" s="143">
        <f>SUM(K166:K170)</f>
        <v>14</v>
      </c>
      <c r="L171" s="145"/>
      <c r="M171" s="145"/>
      <c r="N171" s="145"/>
      <c r="O171" s="146"/>
      <c r="P171" s="124"/>
      <c r="Q171" s="118"/>
      <c r="R171" s="118"/>
      <c r="S171" s="118"/>
      <c r="T171" s="118"/>
      <c r="U171" s="118"/>
      <c r="V171" s="156"/>
      <c r="W171" s="156"/>
    </row>
  </sheetData>
  <mergeCells count="18">
    <mergeCell ref="Z38:Z46"/>
    <mergeCell ref="U38:U46"/>
    <mergeCell ref="A32:A37"/>
    <mergeCell ref="A4:A9"/>
    <mergeCell ref="A11:A16"/>
    <mergeCell ref="X40:X44"/>
    <mergeCell ref="W40:W44"/>
    <mergeCell ref="V38:V48"/>
    <mergeCell ref="R40:R44"/>
    <mergeCell ref="Q38:Q48"/>
    <mergeCell ref="T46:T47"/>
    <mergeCell ref="S40:S44"/>
    <mergeCell ref="A1:O1"/>
    <mergeCell ref="C16:J16"/>
    <mergeCell ref="Q36:U36"/>
    <mergeCell ref="V36:Z36"/>
    <mergeCell ref="A25:A30"/>
    <mergeCell ref="A18:A23"/>
  </mergeCells>
  <pageMargins left="0.98425196850393704" right="0.98425196850393704" top="0.98425196850393704" bottom="0.98425196850393704" header="0.31496062992125984" footer="0.31496062992125984"/>
  <pageSetup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PPTO</vt:lpstr>
      <vt:lpstr>APU</vt:lpstr>
      <vt:lpstr>CANT_OBRA</vt:lpstr>
      <vt:lpstr>APU!Área_de_impresión</vt:lpstr>
      <vt:lpstr>CANT_OBRA!Área_de_impresión</vt:lpstr>
      <vt:lpstr>PPTO!Área_de_impresión</vt:lpstr>
      <vt:lpstr>CANT_OBRA!Títulos_a_imprimir</vt:lpstr>
      <vt:lpstr>PPTO!Títulos_a_imprimir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recrear</dc:title>
  <dc:creator>MFC</dc:creator>
  <cp:lastModifiedBy>Soly M. Moreno Sierra</cp:lastModifiedBy>
  <cp:lastPrinted>2020-02-09T13:56:28Z</cp:lastPrinted>
  <dcterms:created xsi:type="dcterms:W3CDTF">1997-09-17T14:07:39Z</dcterms:created>
  <dcterms:modified xsi:type="dcterms:W3CDTF">2025-04-28T16:38:59Z</dcterms:modified>
</cp:coreProperties>
</file>