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USUARIO\Dropbox\Servicios Públicos Domiciliarios\1. Piedecuestana ESP\Empalme\"/>
    </mc:Choice>
  </mc:AlternateContent>
  <xr:revisionPtr revIDLastSave="0" documentId="8_{320A417D-866E-4AF0-9554-331B6A0AF873}" xr6:coauthVersionLast="47" xr6:coauthVersionMax="47" xr10:uidLastSave="{00000000-0000-0000-0000-000000000000}"/>
  <bookViews>
    <workbookView xWindow="-104" yWindow="-104" windowWidth="22326" windowHeight="13329" xr2:uid="{7B341985-A81E-4B65-90DF-9375D426944D}"/>
  </bookViews>
  <sheets>
    <sheet name="POIR 39945 SU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______nfc1">'[1]COSTOS AJUSTADOS'!#REF!</definedName>
    <definedName name="_________nnn1">'[1]COSTOS AJUSTADOS'!#REF!</definedName>
    <definedName name="________nfc1">'[1]COSTOS AJUSTADOS'!#REF!</definedName>
    <definedName name="________nnn1">'[1]COSTOS AJUSTADOS'!#REF!</definedName>
    <definedName name="______CFR1">#REF!</definedName>
    <definedName name="______nfc1">'[1]COSTOS AJUSTADOS'!#REF!</definedName>
    <definedName name="______nnn1">'[1]COSTOS AJUSTADOS'!#REF!</definedName>
    <definedName name="_____CFR1">#REF!</definedName>
    <definedName name="_____nfc1">'[1]COSTOS AJUSTADOS'!#REF!</definedName>
    <definedName name="_____nnn1">'[1]COSTOS AJUSTADOS'!#REF!</definedName>
    <definedName name="____CFR1">#REF!</definedName>
    <definedName name="____nfc1">'[1]COSTOS AJUSTADOS'!#REF!</definedName>
    <definedName name="____nnn1">'[1]COSTOS AJUSTADOS'!#REF!</definedName>
    <definedName name="___CFR1">#REF!</definedName>
    <definedName name="___nfc1">'[1]COSTOS AJUSTADOS'!#REF!</definedName>
    <definedName name="___nnn1">'[1]COSTOS AJUSTADOS'!#REF!</definedName>
    <definedName name="__CFR1">#REF!</definedName>
    <definedName name="__nfc1">'[1]COSTOS AJUSTADOS'!#REF!</definedName>
    <definedName name="__nnn1">'[1]COSTOS AJUSTADOS'!#REF!</definedName>
    <definedName name="_1">#N/A</definedName>
    <definedName name="_1_3">#N/A</definedName>
    <definedName name="_1_Bajo_BajoTDI">'[2]TRNA 2'!#REF!</definedName>
    <definedName name="_10_1__F7__Industrial_Pequeño_ProductorTDI">'[2]TRNA 2'!#REF!</definedName>
    <definedName name="_10_2__F8__Industrial_GP_de_0_25_a_1_5T_o_1_a_6m3TDI">'[2]TRNA 2'!#REF!</definedName>
    <definedName name="_10_3_Industrial_GP_mas_de_1_5T_o_6m3TDI">'[2]TRNA 2'!#REF!</definedName>
    <definedName name="_11_1__F7__Comercial_Pequeño_ProductorTDI">'[2]TRNA 2'!#REF!</definedName>
    <definedName name="_11_2__F8__Comercial_GP_de_0_25T_a_1_5T_o_1m3_a_6m3TDI">'[2]TRNA 2'!#REF!</definedName>
    <definedName name="_1234">#REF!</definedName>
    <definedName name="_2_BajoTDI">'[2]TRNA 2'!#REF!</definedName>
    <definedName name="_3_Medio_bajoTDI">'[2]TRNA 2'!#REF!</definedName>
    <definedName name="_4_MedioTDI">'[2]TRNA 2'!#REF!</definedName>
    <definedName name="_5_Medio_AltoTDI">'[2]TRNA 2'!#REF!</definedName>
    <definedName name="_6_AltoTDI">'[2]TRNA 2'!#REF!</definedName>
    <definedName name="_CFR1">#REF!</definedName>
    <definedName name="_xlnm._FilterDatabase" localSheetId="0" hidden="1">'POIR 39945 SUI'!$A$3:$AS$30</definedName>
    <definedName name="_nfc1">'[1]COSTOS AJUSTADOS'!#REF!</definedName>
    <definedName name="_nnn1">'[1]COSTOS AJUSTADOS'!#REF!</definedName>
    <definedName name="aaaaa">'[3]COSTOS AJUSTADOS'!#REF!</definedName>
    <definedName name="AAAAAAA">'[1]COSTOS AJUSTADOS'!#REF!</definedName>
    <definedName name="aaaaaaaaa">'[3]COSTOS AJUSTADOS'!#REF!</definedName>
    <definedName name="Abril11">#REF!</definedName>
    <definedName name="Abril111">[4]ab11!$A$1:$I$28</definedName>
    <definedName name="ACTIVIDADES_SGP_48765">[5]LISTAS!$A$50:$A$57</definedName>
    <definedName name="Air">#REF!</definedName>
    <definedName name="AÑOSUB">'[2]% SUB CONT (C)'!#REF!</definedName>
    <definedName name="AÑOTBL">#REF!</definedName>
    <definedName name="AÑOTDI">'[2]TRNA 2'!#REF!</definedName>
    <definedName name="AÑOTDT">#REF!</definedName>
    <definedName name="AÑOTFR">#REF!</definedName>
    <definedName name="AÑOTI">#REF!</definedName>
    <definedName name="AÑOTRT">#REF!</definedName>
    <definedName name="AP">#REF!</definedName>
    <definedName name="CBL">'[6]Costos de Referencia'!$C$13</definedName>
    <definedName name="CCS">'[6]Costos de Referencia'!$C$11</definedName>
    <definedName name="CCS_AJ">'[1]COSTOS AJUSTADOS'!$C$3</definedName>
    <definedName name="CDT">'[6]Costos de Referencia'!$C$31</definedName>
    <definedName name="CDT_Junio_97">'[7]CALCULO TARIFAS 98_01'!$B$6</definedName>
    <definedName name="CDT_p">[8]CDT!$C$3</definedName>
    <definedName name="CDTa">'[1]ACTUALIZACIÓN DE COSTOS'!$K$25</definedName>
    <definedName name="CFR">#REF!</definedName>
    <definedName name="CMRf">'[6]Costos de Referencia'!$C$15</definedName>
    <definedName name="CMRv">'[6]Costos de Referencia'!$C$44</definedName>
    <definedName name="cobertura">[5]LISTAS!$C$23:$C$24</definedName>
    <definedName name="CRT">'[6]Costos de Referencia'!$C$22</definedName>
    <definedName name="CRT_aislados">'[8]COSTOS AJUSTADOS'!$C$13</definedName>
    <definedName name="CRT_Junio_97">'[7]CALCULO TARIFAS 98_01'!$B$10</definedName>
    <definedName name="CST">'[7]CALCULO TARIFAS 98_01'!$B$13</definedName>
    <definedName name="CSU">'[7]CALCULO TARIFAS 98_01'!$B$14</definedName>
    <definedName name="CT">'[6]Costos de Referencia'!$C$26</definedName>
    <definedName name="CTE_p">[8]CTE!$C$5</definedName>
    <definedName name="CTEk">'[6]Costos de Referencia'!$C$27</definedName>
    <definedName name="CTEp">'[6]Costos de Referencia'!$C$25</definedName>
    <definedName name="DATOS_ER">#REF!</definedName>
    <definedName name="dddd">'[1]COSTOS AJUSTADOS'!#REF!</definedName>
    <definedName name="dddddd">'[3]COSTOS AJUSTADOS'!#REF!</definedName>
    <definedName name="ddddddd">'[1]COSTOS AJUSTADOS'!#REF!</definedName>
    <definedName name="DENOMINADOR">#REF!</definedName>
    <definedName name="dk">'[6]Costos de Referencia'!$C$28</definedName>
    <definedName name="dos">#REF!</definedName>
    <definedName name="DSDSDS">'[1]COSTOS AJUSTADOS'!#REF!</definedName>
    <definedName name="empresas">[9]Lista_Empresas!$B$2:$B$47</definedName>
    <definedName name="ESTADO_3146">[5]LISTAS!$B$36:$B$41</definedName>
    <definedName name="ESTADO_ESTUDIO">[5]LISTAS!$O$3:$O$5</definedName>
    <definedName name="ESTADO48765">[5]LISTAS!$C$36:$C$37</definedName>
    <definedName name="Excel_BuiltIn_Print_Titles_1">#REF!</definedName>
    <definedName name="Fa">'[7]CALCULO TARIFAS 98_01'!$B$21</definedName>
    <definedName name="FACTIBILIDAD">[5]LISTAS!$A$23:$A$24</definedName>
    <definedName name="FD">'[7]CALCULO TARIFAS 98_01'!$B$24</definedName>
    <definedName name="Fmerc">'[6]Costos de Referencia'!$C$40</definedName>
    <definedName name="Fnr">'[7]CALCULO TARIFAS 98_01'!$B$22</definedName>
    <definedName name="FPS">#REF!</definedName>
    <definedName name="Fr">'[7]CALCULO TARIFAS 98_01'!$B$23</definedName>
    <definedName name="ID">[9]Modelo!$C$5</definedName>
    <definedName name="ID_ER1">#REF!</definedName>
    <definedName name="ID_ER2">#REF!</definedName>
    <definedName name="ID_ER3">#REF!</definedName>
    <definedName name="ID_ER4">#REF!</definedName>
    <definedName name="K">'[6]Costos de Referencia'!$C$9</definedName>
    <definedName name="LINEA_ER1">#REF!</definedName>
    <definedName name="LINEA_ER2">#REF!</definedName>
    <definedName name="LINEA_ER3">#REF!</definedName>
    <definedName name="LINEA_ER4">#REF!</definedName>
    <definedName name="linea4">#REF!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m">#REF!</definedName>
    <definedName name="Mayo11">#REF!</definedName>
    <definedName name="mayo111">[4]may11!$A$1:$I$25</definedName>
    <definedName name="MESSUB">'[2]% SUB CONT (C)'!#REF!</definedName>
    <definedName name="MESTBL">#REF!</definedName>
    <definedName name="MESTDI">'[2]TRNA 2'!#REF!</definedName>
    <definedName name="MESTDT">#REF!</definedName>
    <definedName name="MESTFR">#REF!</definedName>
    <definedName name="MESTI">#REF!</definedName>
    <definedName name="MESTRT">#REF!</definedName>
    <definedName name="mmmm">#REF!</definedName>
    <definedName name="N">'[6]Información General'!$G$146</definedName>
    <definedName name="NB">'[6]Costos de Referencia'!$C$7</definedName>
    <definedName name="nfc">'[1]COSTOS AJUSTADOS'!#REF!</definedName>
    <definedName name="NNFG">'[1]COSTOS AJUSTADOS'!#REF!</definedName>
    <definedName name="nnfg1">'[1]COSTOS AJUSTADOS'!#REF!</definedName>
    <definedName name="NNN">'[1]COSTOS AJUSTADOS'!#REF!</definedName>
    <definedName name="nnnnn">'[1]COSTOS AJUSTADOS'!#REF!</definedName>
    <definedName name="OLE_LINK4_1">#REF!</definedName>
    <definedName name="PPU">'[7]CALCULO TARIFAS 98_01'!$B$8</definedName>
    <definedName name="Q">#REF!</definedName>
    <definedName name="Qb">'[6]Información General'!$E$146</definedName>
    <definedName name="Qbr">#REF!</definedName>
    <definedName name="Qr">#REF!</definedName>
    <definedName name="Recover">#REF!</definedName>
    <definedName name="SERVICIO3146">[5]LISTAS!$A$19:$A$21</definedName>
    <definedName name="sss">'[1]COSTOS AJUSTADOS'!#REF!</definedName>
    <definedName name="ssss">'[1]COSTOS AJUSTADOS'!#REF!</definedName>
    <definedName name="sssss">'[1]COSTOS AJUSTADOS'!#REF!</definedName>
    <definedName name="SSSSSSERER">'[1]COSTOS AJUSTADOS'!#REF!</definedName>
    <definedName name="sssssss">'[1]COSTOS AJUSTADOS'!#REF!</definedName>
    <definedName name="SUMA_Nu">[10]TONELADAS!#REF!</definedName>
    <definedName name="TableName">"Dummy"</definedName>
    <definedName name="TAforadas">#REF!</definedName>
    <definedName name="TAj">'[6]Costos de Referencia'!$C$41</definedName>
    <definedName name="TB">'[7]CALCULO TARIFAS 98_01'!$B$12</definedName>
    <definedName name="TIPO_ESTUDIO">[5]LISTAS!$L$3:$L$11</definedName>
    <definedName name="Tj">'[6]Costos de Referencia'!$C$38</definedName>
    <definedName name="TM">'[1]COSTOS AJUSTADOS'!$C$14</definedName>
    <definedName name="TNoAforadas">#REF!</definedName>
    <definedName name="TON_TE">'[1]COSTOS AJUSTADOS'!$C$16</definedName>
    <definedName name="Trecep">'[6]Costos de Referencia'!$C$39</definedName>
    <definedName name="TTotales">#REF!</definedName>
    <definedName name="VP_CTE">[1]CTE!$C$3</definedName>
    <definedName name="VPcrt">'[6]Costos de Referencia'!$C$23</definedName>
    <definedName name="VPTE">'[6]Costos de Referencia'!$C$29</definedName>
    <definedName name="WWWWW">'[1]COSTOS AJUSTADOS'!#REF!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9" i="1" l="1"/>
  <c r="V29" i="1"/>
  <c r="AG29" i="1" s="1"/>
  <c r="P29" i="1"/>
  <c r="H29" i="1" s="1"/>
  <c r="C29" i="1"/>
  <c r="AE28" i="1"/>
  <c r="AH28" i="1" s="1"/>
  <c r="V28" i="1"/>
  <c r="AG28" i="1" s="1"/>
  <c r="P28" i="1"/>
  <c r="H28" i="1" s="1"/>
  <c r="C28" i="1"/>
  <c r="AE27" i="1"/>
  <c r="V27" i="1"/>
  <c r="P27" i="1"/>
  <c r="AF27" i="1" s="1"/>
  <c r="C27" i="1"/>
  <c r="AE26" i="1"/>
  <c r="V26" i="1"/>
  <c r="P26" i="1"/>
  <c r="AF26" i="1" s="1"/>
  <c r="H26" i="1"/>
  <c r="C26" i="1"/>
  <c r="AE25" i="1"/>
  <c r="V25" i="1"/>
  <c r="P25" i="1"/>
  <c r="H25" i="1" s="1"/>
  <c r="C25" i="1"/>
  <c r="AE24" i="1"/>
  <c r="V24" i="1"/>
  <c r="AG24" i="1" s="1"/>
  <c r="P24" i="1"/>
  <c r="AF24" i="1" s="1"/>
  <c r="AN24" i="1" s="1"/>
  <c r="C24" i="1"/>
  <c r="AE23" i="1"/>
  <c r="AH23" i="1" s="1"/>
  <c r="V23" i="1"/>
  <c r="P23" i="1"/>
  <c r="AF23" i="1" s="1"/>
  <c r="C23" i="1"/>
  <c r="AE22" i="1"/>
  <c r="V22" i="1"/>
  <c r="P22" i="1"/>
  <c r="AG22" i="1" s="1"/>
  <c r="C22" i="1"/>
  <c r="AE21" i="1"/>
  <c r="V21" i="1"/>
  <c r="AH21" i="1" s="1"/>
  <c r="P21" i="1"/>
  <c r="H21" i="1" s="1"/>
  <c r="C21" i="1"/>
  <c r="AE20" i="1"/>
  <c r="V20" i="1"/>
  <c r="AG20" i="1" s="1"/>
  <c r="P20" i="1"/>
  <c r="AF20" i="1" s="1"/>
  <c r="H20" i="1"/>
  <c r="C20" i="1"/>
  <c r="AE19" i="1"/>
  <c r="V19" i="1"/>
  <c r="AG19" i="1" s="1"/>
  <c r="P19" i="1"/>
  <c r="AF19" i="1" s="1"/>
  <c r="C19" i="1"/>
  <c r="AF18" i="1"/>
  <c r="AE18" i="1"/>
  <c r="AH18" i="1" s="1"/>
  <c r="V18" i="1"/>
  <c r="P18" i="1"/>
  <c r="C18" i="1"/>
  <c r="AE17" i="1"/>
  <c r="V17" i="1"/>
  <c r="AH17" i="1" s="1"/>
  <c r="P17" i="1"/>
  <c r="H17" i="1" s="1"/>
  <c r="C17" i="1"/>
  <c r="AE16" i="1"/>
  <c r="V16" i="1"/>
  <c r="AG16" i="1" s="1"/>
  <c r="P16" i="1"/>
  <c r="AF16" i="1" s="1"/>
  <c r="H16" i="1"/>
  <c r="C16" i="1"/>
  <c r="AH15" i="1"/>
  <c r="AE15" i="1"/>
  <c r="V15" i="1"/>
  <c r="P15" i="1"/>
  <c r="AF15" i="1" s="1"/>
  <c r="C15" i="1"/>
  <c r="AF14" i="1"/>
  <c r="AQ14" i="1" s="1"/>
  <c r="AE14" i="1"/>
  <c r="V14" i="1"/>
  <c r="P14" i="1"/>
  <c r="H14" i="1"/>
  <c r="C14" i="1"/>
  <c r="AE13" i="1"/>
  <c r="V13" i="1"/>
  <c r="AH13" i="1" s="1"/>
  <c r="P13" i="1"/>
  <c r="H13" i="1" s="1"/>
  <c r="C13" i="1"/>
  <c r="AE12" i="1"/>
  <c r="V12" i="1"/>
  <c r="P12" i="1"/>
  <c r="AF12" i="1" s="1"/>
  <c r="C12" i="1"/>
  <c r="AE11" i="1"/>
  <c r="AH11" i="1" s="1"/>
  <c r="V11" i="1"/>
  <c r="AG11" i="1" s="1"/>
  <c r="P11" i="1"/>
  <c r="AF11" i="1" s="1"/>
  <c r="C11" i="1"/>
  <c r="AE10" i="1"/>
  <c r="V10" i="1"/>
  <c r="AG10" i="1" s="1"/>
  <c r="P10" i="1"/>
  <c r="AF10" i="1" s="1"/>
  <c r="H10" i="1"/>
  <c r="C10" i="1"/>
  <c r="AE9" i="1"/>
  <c r="V9" i="1"/>
  <c r="P9" i="1"/>
  <c r="H9" i="1" s="1"/>
  <c r="C9" i="1"/>
  <c r="AE8" i="1"/>
  <c r="V8" i="1"/>
  <c r="P8" i="1"/>
  <c r="AF8" i="1" s="1"/>
  <c r="C8" i="1"/>
  <c r="AE7" i="1"/>
  <c r="AH7" i="1" s="1"/>
  <c r="V7" i="1"/>
  <c r="AG7" i="1" s="1"/>
  <c r="P7" i="1"/>
  <c r="AF7" i="1" s="1"/>
  <c r="H7" i="1"/>
  <c r="C7" i="1"/>
  <c r="AE6" i="1"/>
  <c r="V6" i="1"/>
  <c r="P6" i="1"/>
  <c r="AF6" i="1" s="1"/>
  <c r="AI6" i="1" s="1"/>
  <c r="H6" i="1"/>
  <c r="C6" i="1"/>
  <c r="AE5" i="1"/>
  <c r="V5" i="1"/>
  <c r="P5" i="1"/>
  <c r="H5" i="1" s="1"/>
  <c r="C5" i="1"/>
  <c r="AF4" i="1"/>
  <c r="AQ4" i="1" s="1"/>
  <c r="AE4" i="1"/>
  <c r="AH4" i="1" s="1"/>
  <c r="V4" i="1"/>
  <c r="AG4" i="1" s="1"/>
  <c r="P4" i="1"/>
  <c r="H4" i="1" s="1"/>
  <c r="C4" i="1"/>
  <c r="AL8" i="1" l="1"/>
  <c r="AI8" i="1"/>
  <c r="AQ26" i="1"/>
  <c r="AJ26" i="1"/>
  <c r="AL12" i="1"/>
  <c r="AM12" i="1"/>
  <c r="AI12" i="1"/>
  <c r="AP12" i="1"/>
  <c r="AI10" i="1"/>
  <c r="AH5" i="1"/>
  <c r="AG14" i="1"/>
  <c r="AG15" i="1"/>
  <c r="AG18" i="1"/>
  <c r="AH19" i="1"/>
  <c r="AO19" i="1" s="1"/>
  <c r="AH22" i="1"/>
  <c r="AJ14" i="1"/>
  <c r="H8" i="1"/>
  <c r="AH9" i="1"/>
  <c r="H12" i="1"/>
  <c r="AF22" i="1"/>
  <c r="AJ22" i="1" s="1"/>
  <c r="H24" i="1"/>
  <c r="AH25" i="1"/>
  <c r="AF28" i="1"/>
  <c r="AG12" i="1"/>
  <c r="AH8" i="1"/>
  <c r="AH12" i="1"/>
  <c r="AQ12" i="1" s="1"/>
  <c r="AN14" i="1"/>
  <c r="AH24" i="1"/>
  <c r="AG27" i="1"/>
  <c r="AG8" i="1"/>
  <c r="AG6" i="1"/>
  <c r="AR14" i="1"/>
  <c r="AH20" i="1"/>
  <c r="H22" i="1"/>
  <c r="AG23" i="1"/>
  <c r="AG26" i="1"/>
  <c r="AI4" i="1"/>
  <c r="AH6" i="1"/>
  <c r="AQ6" i="1" s="1"/>
  <c r="AH10" i="1"/>
  <c r="AQ10" i="1" s="1"/>
  <c r="AH16" i="1"/>
  <c r="AN16" i="1" s="1"/>
  <c r="H18" i="1"/>
  <c r="AH26" i="1"/>
  <c r="AR26" i="1" s="1"/>
  <c r="AH29" i="1"/>
  <c r="AR18" i="1"/>
  <c r="AJ18" i="1"/>
  <c r="AN11" i="1"/>
  <c r="AM11" i="1"/>
  <c r="AL11" i="1"/>
  <c r="AK11" i="1"/>
  <c r="AO11" i="1"/>
  <c r="AR11" i="1"/>
  <c r="AJ11" i="1"/>
  <c r="AQ11" i="1"/>
  <c r="AI11" i="1"/>
  <c r="AP11" i="1"/>
  <c r="AQ18" i="1"/>
  <c r="AO27" i="1"/>
  <c r="AN27" i="1"/>
  <c r="AM27" i="1"/>
  <c r="AL27" i="1"/>
  <c r="AK27" i="1"/>
  <c r="AR27" i="1"/>
  <c r="AJ27" i="1"/>
  <c r="AP27" i="1"/>
  <c r="AQ27" i="1"/>
  <c r="AI27" i="1"/>
  <c r="AQ8" i="1"/>
  <c r="AP8" i="1"/>
  <c r="AM8" i="1"/>
  <c r="AP23" i="1"/>
  <c r="AO23" i="1"/>
  <c r="AN23" i="1"/>
  <c r="AM23" i="1"/>
  <c r="AL23" i="1"/>
  <c r="AK23" i="1"/>
  <c r="AR23" i="1"/>
  <c r="AJ23" i="1"/>
  <c r="AQ23" i="1"/>
  <c r="AI23" i="1"/>
  <c r="AR19" i="1"/>
  <c r="AJ19" i="1"/>
  <c r="AI19" i="1"/>
  <c r="AP4" i="1"/>
  <c r="AM4" i="1"/>
  <c r="AL4" i="1"/>
  <c r="AN20" i="1"/>
  <c r="AQ22" i="1"/>
  <c r="AM28" i="1"/>
  <c r="AN7" i="1"/>
  <c r="AL7" i="1"/>
  <c r="AM7" i="1"/>
  <c r="AK7" i="1"/>
  <c r="AO7" i="1"/>
  <c r="AR7" i="1"/>
  <c r="AJ7" i="1"/>
  <c r="AQ7" i="1"/>
  <c r="AI7" i="1"/>
  <c r="AP7" i="1"/>
  <c r="AO15" i="1"/>
  <c r="AN15" i="1"/>
  <c r="AL15" i="1"/>
  <c r="AM15" i="1"/>
  <c r="AK15" i="1"/>
  <c r="AP15" i="1"/>
  <c r="AR15" i="1"/>
  <c r="AJ15" i="1"/>
  <c r="AQ15" i="1"/>
  <c r="AI15" i="1"/>
  <c r="AJ6" i="1"/>
  <c r="AR6" i="1"/>
  <c r="AN8" i="1"/>
  <c r="AN12" i="1"/>
  <c r="AO20" i="1"/>
  <c r="AK22" i="1"/>
  <c r="AO24" i="1"/>
  <c r="AK26" i="1"/>
  <c r="AO28" i="1"/>
  <c r="AH27" i="1"/>
  <c r="AN28" i="1"/>
  <c r="AN4" i="1"/>
  <c r="AJ10" i="1"/>
  <c r="AR10" i="1"/>
  <c r="AK14" i="1"/>
  <c r="AO16" i="1"/>
  <c r="AK18" i="1"/>
  <c r="AO4" i="1"/>
  <c r="AO8" i="1"/>
  <c r="AK10" i="1"/>
  <c r="AO12" i="1"/>
  <c r="AL14" i="1"/>
  <c r="H15" i="1"/>
  <c r="AP16" i="1"/>
  <c r="AF17" i="1"/>
  <c r="AL18" i="1"/>
  <c r="H19" i="1"/>
  <c r="AP20" i="1"/>
  <c r="AF21" i="1"/>
  <c r="AL22" i="1"/>
  <c r="H23" i="1"/>
  <c r="AP24" i="1"/>
  <c r="AF25" i="1"/>
  <c r="AL26" i="1"/>
  <c r="H27" i="1"/>
  <c r="AP28" i="1"/>
  <c r="AF29" i="1"/>
  <c r="AF9" i="1"/>
  <c r="AL10" i="1"/>
  <c r="H11" i="1"/>
  <c r="AF13" i="1"/>
  <c r="AM14" i="1"/>
  <c r="AI16" i="1"/>
  <c r="AQ16" i="1"/>
  <c r="AG17" i="1"/>
  <c r="AM18" i="1"/>
  <c r="AI20" i="1"/>
  <c r="AQ20" i="1"/>
  <c r="AG21" i="1"/>
  <c r="AM22" i="1"/>
  <c r="AI24" i="1"/>
  <c r="AQ24" i="1"/>
  <c r="AG25" i="1"/>
  <c r="AM26" i="1"/>
  <c r="AI28" i="1"/>
  <c r="AQ28" i="1"/>
  <c r="AF5" i="1"/>
  <c r="AJ28" i="1"/>
  <c r="AR28" i="1"/>
  <c r="AG5" i="1"/>
  <c r="AG9" i="1"/>
  <c r="AJ24" i="1"/>
  <c r="AR8" i="1"/>
  <c r="AN10" i="1"/>
  <c r="AO14" i="1"/>
  <c r="AK16" i="1"/>
  <c r="AO18" i="1"/>
  <c r="AK20" i="1"/>
  <c r="AO22" i="1"/>
  <c r="AK24" i="1"/>
  <c r="AO26" i="1"/>
  <c r="AK28" i="1"/>
  <c r="AM10" i="1"/>
  <c r="AG13" i="1"/>
  <c r="AJ16" i="1"/>
  <c r="AR16" i="1"/>
  <c r="AN18" i="1"/>
  <c r="AR24" i="1"/>
  <c r="AN26" i="1"/>
  <c r="AJ4" i="1"/>
  <c r="AJ12" i="1"/>
  <c r="AR12" i="1"/>
  <c r="AK4" i="1"/>
  <c r="AK8" i="1"/>
  <c r="AO10" i="1"/>
  <c r="AK12" i="1"/>
  <c r="AP14" i="1"/>
  <c r="AL16" i="1"/>
  <c r="AP18" i="1"/>
  <c r="AL20" i="1"/>
  <c r="AP22" i="1"/>
  <c r="AL24" i="1"/>
  <c r="AP26" i="1"/>
  <c r="AL28" i="1"/>
  <c r="AJ20" i="1"/>
  <c r="AR20" i="1"/>
  <c r="AN22" i="1"/>
  <c r="AR4" i="1"/>
  <c r="AJ8" i="1"/>
  <c r="AI14" i="1"/>
  <c r="AM16" i="1"/>
  <c r="AI18" i="1"/>
  <c r="AM20" i="1"/>
  <c r="AI22" i="1"/>
  <c r="AM24" i="1"/>
  <c r="AI26" i="1"/>
  <c r="AK19" i="1" l="1"/>
  <c r="AP19" i="1"/>
  <c r="AL6" i="1"/>
  <c r="AM19" i="1"/>
  <c r="AN6" i="1"/>
  <c r="AP6" i="1"/>
  <c r="AL19" i="1"/>
  <c r="AN19" i="1"/>
  <c r="AQ19" i="1"/>
  <c r="AO6" i="1"/>
  <c r="AM6" i="1"/>
  <c r="AK6" i="1"/>
  <c r="AR22" i="1"/>
  <c r="AP10" i="1"/>
  <c r="AL25" i="1"/>
  <c r="AK25" i="1"/>
  <c r="AR25" i="1"/>
  <c r="AJ25" i="1"/>
  <c r="AQ25" i="1"/>
  <c r="AI25" i="1"/>
  <c r="AP25" i="1"/>
  <c r="AO25" i="1"/>
  <c r="AN25" i="1"/>
  <c r="AM25" i="1"/>
  <c r="AL17" i="1"/>
  <c r="AK17" i="1"/>
  <c r="AR17" i="1"/>
  <c r="AJ17" i="1"/>
  <c r="AP17" i="1"/>
  <c r="AQ17" i="1"/>
  <c r="AI17" i="1"/>
  <c r="AO17" i="1"/>
  <c r="AN17" i="1"/>
  <c r="AM17" i="1"/>
  <c r="AR5" i="1"/>
  <c r="AJ5" i="1"/>
  <c r="AJ30" i="1" s="1"/>
  <c r="AQ5" i="1"/>
  <c r="AI5" i="1"/>
  <c r="AP5" i="1"/>
  <c r="AN5" i="1"/>
  <c r="AK5" i="1"/>
  <c r="AK30" i="1" s="1"/>
  <c r="AO5" i="1"/>
  <c r="AO30" i="1" s="1"/>
  <c r="AM5" i="1"/>
  <c r="AM30" i="1" s="1"/>
  <c r="AL5" i="1"/>
  <c r="AL30" i="1" s="1"/>
  <c r="AK13" i="1"/>
  <c r="AR13" i="1"/>
  <c r="AJ13" i="1"/>
  <c r="AQ13" i="1"/>
  <c r="AI13" i="1"/>
  <c r="AP13" i="1"/>
  <c r="AO13" i="1"/>
  <c r="AN13" i="1"/>
  <c r="AN30" i="1" s="1"/>
  <c r="AM13" i="1"/>
  <c r="AL13" i="1"/>
  <c r="AR9" i="1"/>
  <c r="AJ9" i="1"/>
  <c r="AP9" i="1"/>
  <c r="AQ9" i="1"/>
  <c r="AI9" i="1"/>
  <c r="AO9" i="1"/>
  <c r="AN9" i="1"/>
  <c r="AK9" i="1"/>
  <c r="AM9" i="1"/>
  <c r="AL9" i="1"/>
  <c r="AR30" i="1"/>
  <c r="AL29" i="1"/>
  <c r="AK29" i="1"/>
  <c r="AR29" i="1"/>
  <c r="AJ29" i="1"/>
  <c r="AQ29" i="1"/>
  <c r="AI29" i="1"/>
  <c r="AP29" i="1"/>
  <c r="AO29" i="1"/>
  <c r="AN29" i="1"/>
  <c r="AM29" i="1"/>
  <c r="AK21" i="1"/>
  <c r="AP21" i="1"/>
  <c r="AR21" i="1"/>
  <c r="AJ21" i="1"/>
  <c r="AQ21" i="1"/>
  <c r="AI21" i="1"/>
  <c r="AO21" i="1"/>
  <c r="AL21" i="1"/>
  <c r="AN21" i="1"/>
  <c r="AM21" i="1"/>
  <c r="AP30" i="1"/>
  <c r="AI30" i="1" l="1"/>
  <c r="AQ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RICARDO SOTO URIBE</author>
    <author>MAYRA ALEJANDRA BECERRA AVILA</author>
  </authors>
  <commentList>
    <comment ref="A3" authorId="0" shapeId="0" xr:uid="{6D6B534C-B9AA-4D1D-A73E-91A576F268AE}">
      <text>
        <r>
          <rPr>
            <b/>
            <sz val="9"/>
            <color indexed="81"/>
            <rFont val="Tahoma"/>
            <family val="2"/>
          </rPr>
          <t>JOSE RICARDO SOTO URIBE:</t>
        </r>
        <r>
          <rPr>
            <sz val="9"/>
            <color indexed="81"/>
            <rFont val="Tahoma"/>
            <family val="2"/>
          </rPr>
          <t xml:space="preserve">
"Servicio" formato="0" max="2" min="1" obligatorio="SI" tipo="numero"/&gt;</t>
        </r>
      </text>
    </comment>
    <comment ref="B3" authorId="0" shapeId="0" xr:uid="{30034D86-FD2B-48FC-8A85-5D0D78DB3672}">
      <text>
        <r>
          <rPr>
            <b/>
            <sz val="9"/>
            <color indexed="81"/>
            <rFont val="Tahoma"/>
            <family val="2"/>
          </rPr>
          <t>JOSE RICARDO SOTO URIBE:</t>
        </r>
        <r>
          <rPr>
            <sz val="9"/>
            <color indexed="81"/>
            <rFont val="Tahoma"/>
            <family val="2"/>
          </rPr>
          <t xml:space="preserve">
"Id del proyecto" min="1" obligatorio="SI" tipo="texto" longitudmaxima="20"/&gt;</t>
        </r>
      </text>
    </comment>
    <comment ref="C3" authorId="0" shapeId="0" xr:uid="{E9EC1841-9783-4606-8179-2FE3E74D2835}">
      <text>
        <r>
          <rPr>
            <b/>
            <sz val="9"/>
            <color indexed="81"/>
            <rFont val="Tahoma"/>
            <family val="2"/>
          </rPr>
          <t>JOSE RICARDO SOTO URIBE:</t>
        </r>
        <r>
          <rPr>
            <sz val="9"/>
            <color indexed="81"/>
            <rFont val="Tahoma"/>
            <family val="2"/>
          </rPr>
          <t xml:space="preserve">
"Nombre del proyecto" min="1" obligatorio="SI" tipo="texto" longitudmaxima="100"/&gt;</t>
        </r>
      </text>
    </comment>
    <comment ref="D3" authorId="0" shapeId="0" xr:uid="{39FD96D8-CCF2-4740-BF2A-6A4CE874D7D4}">
      <text>
        <r>
          <rPr>
            <b/>
            <sz val="9"/>
            <color indexed="81"/>
            <rFont val="Tahoma"/>
            <family val="2"/>
          </rPr>
          <t>JOSE RICARDO SOTO URIBE:</t>
        </r>
        <r>
          <rPr>
            <sz val="9"/>
            <color indexed="81"/>
            <rFont val="Tahoma"/>
            <family val="2"/>
          </rPr>
          <t xml:space="preserve">
"Descripcion del proyecto" min="1" obligatorio="SI" tipo="texto" longitudmaxima="500"/&gt;</t>
        </r>
      </text>
    </comment>
    <comment ref="E3" authorId="0" shapeId="0" xr:uid="{24773F85-FDC1-45CC-AD6D-FEB0F1704023}">
      <text>
        <r>
          <rPr>
            <b/>
            <sz val="9"/>
            <color indexed="81"/>
            <rFont val="Tahoma"/>
            <family val="2"/>
          </rPr>
          <t>JOSE RICARDO SOTO URIBE:</t>
        </r>
        <r>
          <rPr>
            <sz val="9"/>
            <color indexed="81"/>
            <rFont val="Tahoma"/>
            <family val="2"/>
          </rPr>
          <t xml:space="preserve">
"Objetivo del proyecto" formato="0" max="7" min="1" obligatorio="SI" tipo="numero"/&gt;
1  Expansión
2  Reposición
3  Rehabilitación
4  Expansión y Reposición
5  Expansión y Rehabilitación
6  Reposición y Rehabilitación
7  Expansión, Rehabilitación y Reposición</t>
        </r>
      </text>
    </comment>
    <comment ref="F3" authorId="0" shapeId="0" xr:uid="{4DB653A4-0915-4A8D-A45B-AD63EE6A4996}">
      <text>
        <r>
          <rPr>
            <b/>
            <sz val="9"/>
            <color indexed="81"/>
            <rFont val="Tahoma"/>
            <family val="2"/>
          </rPr>
          <t>JOSE RICARDO SOTO URIBE:</t>
        </r>
        <r>
          <rPr>
            <sz val="9"/>
            <color indexed="81"/>
            <rFont val="Tahoma"/>
            <family val="2"/>
          </rPr>
          <t xml:space="preserve">
"El proyecto abarca mas de un periodo tarifario?" formato="0" max="2" min="1" obligatorio="SI" tipo="numero"/&gt;
1  SI
2  NO</t>
        </r>
      </text>
    </comment>
    <comment ref="I3" authorId="0" shapeId="0" xr:uid="{ADD9F551-976E-4940-9465-CC5F4D80B40D}">
      <text>
        <r>
          <rPr>
            <b/>
            <sz val="9"/>
            <color indexed="81"/>
            <rFont val="Tahoma"/>
            <family val="2"/>
          </rPr>
          <t>JOSE RICARDO SOTO URIBE:</t>
        </r>
        <r>
          <rPr>
            <sz val="9"/>
            <color indexed="81"/>
            <rFont val="Tahoma"/>
            <family val="2"/>
          </rPr>
          <t xml:space="preserve">
1  SI
2  NO</t>
        </r>
      </text>
    </comment>
    <comment ref="K3" authorId="0" shapeId="0" xr:uid="{5B5DDAD7-55DA-4004-AA63-1643FFDA3398}">
      <text>
        <r>
          <rPr>
            <b/>
            <sz val="9"/>
            <color indexed="81"/>
            <rFont val="Tahoma"/>
            <family val="2"/>
          </rPr>
          <t xml:space="preserve">JOSE RICARDO SOTO URIBE:
</t>
        </r>
        <r>
          <rPr>
            <sz val="9"/>
            <color indexed="81"/>
            <rFont val="Tahoma"/>
            <family val="2"/>
          </rPr>
          <t xml:space="preserve">
</t>
        </r>
        <r>
          <rPr>
            <u/>
            <sz val="9"/>
            <color indexed="81"/>
            <rFont val="Tahoma"/>
            <family val="2"/>
          </rPr>
          <t>Acueducto</t>
        </r>
        <r>
          <rPr>
            <sz val="9"/>
            <color indexed="81"/>
            <rFont val="Tahoma"/>
            <family val="2"/>
          </rPr>
          <t xml:space="preserve">
1 Producción
2 Transporte
3 Dsitribución
</t>
        </r>
        <r>
          <rPr>
            <u/>
            <sz val="9"/>
            <color indexed="81"/>
            <rFont val="Tahoma"/>
            <family val="2"/>
          </rPr>
          <t>Alcantarillado</t>
        </r>
        <r>
          <rPr>
            <sz val="9"/>
            <color indexed="81"/>
            <rFont val="Tahoma"/>
            <family val="2"/>
          </rPr>
          <t xml:space="preserve">
4 Recolección y transporte
5 Trataminto y disposición final</t>
        </r>
      </text>
    </comment>
    <comment ref="L3" authorId="0" shapeId="0" xr:uid="{18658544-1812-4B2C-B1A7-308A74F695AF}">
      <text>
        <r>
          <rPr>
            <b/>
            <sz val="9"/>
            <color indexed="81"/>
            <rFont val="Tahoma"/>
            <family val="2"/>
          </rPr>
          <t>JOSE RICARDO SOTO URIBE:</t>
        </r>
        <r>
          <rPr>
            <sz val="9"/>
            <color indexed="81"/>
            <rFont val="Tahoma"/>
            <family val="2"/>
          </rPr>
          <t xml:space="preserve">
</t>
        </r>
        <r>
          <rPr>
            <b/>
            <u/>
            <sz val="9"/>
            <color indexed="81"/>
            <rFont val="Tahoma"/>
            <family val="2"/>
          </rPr>
          <t>Si Subsistema 1</t>
        </r>
        <r>
          <rPr>
            <sz val="9"/>
            <color indexed="81"/>
            <rFont val="Tahoma"/>
            <family val="2"/>
          </rPr>
          <t xml:space="preserve">
1  Captación
2 Aducción
3 Pretratamiento
4 Tratamiento
</t>
        </r>
        <r>
          <rPr>
            <b/>
            <u/>
            <sz val="9"/>
            <color indexed="81"/>
            <rFont val="Tahoma"/>
            <family val="2"/>
          </rPr>
          <t>Si subsistema 2</t>
        </r>
        <r>
          <rPr>
            <sz val="9"/>
            <color indexed="81"/>
            <rFont val="Tahoma"/>
            <family val="2"/>
          </rPr>
          <t xml:space="preserve">
5 Conducción
</t>
        </r>
        <r>
          <rPr>
            <b/>
            <u/>
            <sz val="9"/>
            <color indexed="81"/>
            <rFont val="Tahoma"/>
            <family val="2"/>
          </rPr>
          <t>Si subsistema 3</t>
        </r>
        <r>
          <rPr>
            <sz val="9"/>
            <color indexed="81"/>
            <rFont val="Tahoma"/>
            <family val="2"/>
          </rPr>
          <t xml:space="preserve">
6 Distribución
</t>
        </r>
        <r>
          <rPr>
            <b/>
            <u/>
            <sz val="9"/>
            <color indexed="81"/>
            <rFont val="Tahoma"/>
            <family val="2"/>
          </rPr>
          <t>Si subsistema 4</t>
        </r>
        <r>
          <rPr>
            <sz val="9"/>
            <color indexed="81"/>
            <rFont val="Tahoma"/>
            <family val="2"/>
          </rPr>
          <t xml:space="preserve">
7 Recolección
8 Elevación y bombeo
</t>
        </r>
        <r>
          <rPr>
            <b/>
            <u/>
            <sz val="9"/>
            <color indexed="81"/>
            <rFont val="Tahoma"/>
            <family val="2"/>
          </rPr>
          <t>Si subsistema 5</t>
        </r>
        <r>
          <rPr>
            <sz val="9"/>
            <color indexed="81"/>
            <rFont val="Tahoma"/>
            <family val="2"/>
          </rPr>
          <t xml:space="preserve">
9 Pretratamiento
10 Tratamiento
11 Disposición Final</t>
        </r>
      </text>
    </comment>
    <comment ref="N3" authorId="0" shapeId="0" xr:uid="{19A586EF-72D0-479F-896B-0656CB0AA70F}">
      <text>
        <r>
          <rPr>
            <b/>
            <sz val="9"/>
            <color indexed="81"/>
            <rFont val="Tahoma"/>
            <family val="2"/>
          </rPr>
          <t>JOSE RICARDO SOTO URIBE:</t>
        </r>
        <r>
          <rPr>
            <sz val="9"/>
            <color indexed="81"/>
            <rFont val="Tahoma"/>
            <family val="2"/>
          </rPr>
          <t xml:space="preserve">
Código Único del activo: Indica el código único numérico con el que se identifica el activo, el cual, debe ser asignado dirtectamente por el prestador de servicios públiocs domiciliarios.  Este código para efectos tarifarios regulatorios y de vigilancia será el mismo durante toda su vida útil.</t>
        </r>
      </text>
    </comment>
    <comment ref="O3" authorId="0" shapeId="0" xr:uid="{2CA881FB-98EA-4973-B511-D14506C55B68}">
      <text>
        <r>
          <rPr>
            <b/>
            <sz val="9"/>
            <color indexed="81"/>
            <rFont val="Tahoma"/>
            <family val="2"/>
          </rPr>
          <t>JOSE RICARDO SOTO URIBE:</t>
        </r>
        <r>
          <rPr>
            <sz val="9"/>
            <color indexed="81"/>
            <rFont val="Tahoma"/>
            <family val="2"/>
          </rPr>
          <t xml:space="preserve">
Nombre del Activo:  Indica el nombre del activo. Este nombre para efectos tarifarios regulatorios y de vigilancia será el mismo durante toda su vida útil.  "Nombre del activo" min="1" obligatorio="SI" tipo="texto" longitudmaxima="100"/&gt;</t>
        </r>
      </text>
    </comment>
    <comment ref="U3" authorId="1" shapeId="0" xr:uid="{FEDAAB89-D3ED-467E-99C8-62177A287604}">
      <text>
        <r>
          <rPr>
            <b/>
            <sz val="9"/>
            <color indexed="81"/>
            <rFont val="Tahoma"/>
            <family val="2"/>
          </rPr>
          <t>MAYRA ALEJANDRA BECERRA AVILA:</t>
        </r>
        <r>
          <rPr>
            <sz val="9"/>
            <color indexed="81"/>
            <rFont val="Tahoma"/>
            <family val="2"/>
          </rPr>
          <t xml:space="preserve">
1  Si
2 No</t>
        </r>
      </text>
    </comment>
    <comment ref="X3" authorId="1" shapeId="0" xr:uid="{18A6ECE2-17BA-460C-A405-4F29D8121180}">
      <text>
        <r>
          <rPr>
            <b/>
            <sz val="9"/>
            <color indexed="81"/>
            <rFont val="Tahoma"/>
            <family val="2"/>
          </rPr>
          <t>MAYRA ALEJANDRA BECERRA AVILA:</t>
        </r>
        <r>
          <rPr>
            <sz val="9"/>
            <color indexed="81"/>
            <rFont val="Tahoma"/>
            <family val="2"/>
          </rPr>
          <t xml:space="preserve">
</t>
        </r>
        <r>
          <rPr>
            <b/>
            <sz val="9"/>
            <color indexed="81"/>
            <rFont val="Tahoma"/>
            <family val="2"/>
          </rPr>
          <t>Si servicio Acueducto</t>
        </r>
        <r>
          <rPr>
            <sz val="9"/>
            <color indexed="81"/>
            <rFont val="Tahoma"/>
            <family val="2"/>
          </rPr>
          <t xml:space="preserve">
1  Cobertura, 2  Calidad de agua, 3 
Continuidad , 4  Cobertura y Calidad de
agua, 5  Continuidad y Cobertura, 6 
Calidad de agua y Continuidad y
7  Cobertura, Calidad de agua y
Continuidad 
</t>
        </r>
        <r>
          <rPr>
            <b/>
            <sz val="9"/>
            <color indexed="81"/>
            <rFont val="Tahoma"/>
            <family val="2"/>
          </rPr>
          <t>Si servicio Alcantarillado</t>
        </r>
        <r>
          <rPr>
            <sz val="9"/>
            <color indexed="81"/>
            <rFont val="Tahoma"/>
            <family val="2"/>
          </rPr>
          <t xml:space="preserve">
1  Cobertura, 3  Continuidad, 5 
Continuidad y Cobertura, 8  Calidad de
agua vertida, 9  Continuidad y Calidad de
agua vertida, 10 Cobertura y Calidad de
agua vertida y 11Calidad de agua vertida,
Cobertura y Continuidad</t>
        </r>
      </text>
    </comment>
    <comment ref="Z3" authorId="0" shapeId="0" xr:uid="{4FF480ED-DC9D-4882-B79B-61E8A4FCE066}">
      <text>
        <r>
          <rPr>
            <b/>
            <sz val="9"/>
            <color indexed="81"/>
            <rFont val="Tahoma"/>
            <family val="2"/>
          </rPr>
          <t>JOSE RICARDO SOTO URIBE:</t>
        </r>
        <r>
          <rPr>
            <sz val="9"/>
            <color indexed="81"/>
            <rFont val="Tahoma"/>
            <family val="2"/>
          </rPr>
          <t xml:space="preserve">
"Aporte en el cumplimiento de la meta del índice de riesgo de calidad del agua (%)" formato="990.99" max="100" min="0" obligatorio="SI" tipo="numero"&gt; &lt;/columna&gt;</t>
        </r>
      </text>
    </comment>
    <comment ref="AS3" authorId="0" shapeId="0" xr:uid="{9CA66184-47A8-4B03-B1A1-2E383B7E4F1A}">
      <text>
        <r>
          <rPr>
            <b/>
            <sz val="9"/>
            <color indexed="81"/>
            <rFont val="Tahoma"/>
            <family val="2"/>
          </rPr>
          <t>JOSE RICARDO SOTO URIBE:</t>
        </r>
        <r>
          <rPr>
            <sz val="9"/>
            <color indexed="81"/>
            <rFont val="Tahoma"/>
            <family val="2"/>
          </rPr>
          <t xml:space="preserve">
"Observaciones" min="1" obligatorio="SI" tipo="texto" longitudmaxima="300"/&gt;</t>
        </r>
      </text>
    </comment>
    <comment ref="W11" authorId="0" shapeId="0" xr:uid="{933B5417-BAAB-4486-A2C7-2C2BC5840CE8}">
      <text>
        <r>
          <rPr>
            <b/>
            <sz val="9"/>
            <color indexed="81"/>
            <rFont val="Tahoma"/>
            <family val="2"/>
          </rPr>
          <t>JOSE RICARDO SOTO URIBE:</t>
        </r>
        <r>
          <rPr>
            <sz val="9"/>
            <color indexed="81"/>
            <rFont val="Tahoma"/>
            <family val="2"/>
          </rPr>
          <t xml:space="preserve">
LOS DATOS DEL DOCUMENTO POIR SON INCOHERENTE CON EL DE OTROS PROYECTOS</t>
        </r>
      </text>
    </comment>
    <comment ref="AA11" authorId="0" shapeId="0" xr:uid="{1B8F1C3E-37ED-477E-A541-1E66E39B6F64}">
      <text>
        <r>
          <rPr>
            <b/>
            <sz val="9"/>
            <color indexed="81"/>
            <rFont val="Tahoma"/>
            <family val="2"/>
          </rPr>
          <t>JOSE RICARDO SOTO URIBE:</t>
        </r>
        <r>
          <rPr>
            <sz val="9"/>
            <color indexed="81"/>
            <rFont val="Tahoma"/>
            <family val="2"/>
          </rPr>
          <t xml:space="preserve">
aumento en la capacidad de almacenamiento, pero no aumenta de la continuidad.</t>
        </r>
      </text>
    </comment>
    <comment ref="W12" authorId="0" shapeId="0" xr:uid="{7C55EE41-C64B-442C-B5FD-B40DC4A485D0}">
      <text>
        <r>
          <rPr>
            <b/>
            <sz val="9"/>
            <color indexed="81"/>
            <rFont val="Tahoma"/>
            <family val="2"/>
          </rPr>
          <t>JOSE RICARDO SOTO URIBE:</t>
        </r>
        <r>
          <rPr>
            <sz val="9"/>
            <color indexed="81"/>
            <rFont val="Tahoma"/>
            <family val="2"/>
          </rPr>
          <t xml:space="preserve">
LOS DATOS DEL DOCUMENTO POIR SON INCOHERENTE CON EL DE OTROS PROYECTOS</t>
        </r>
      </text>
    </comment>
    <comment ref="AA14" authorId="0" shapeId="0" xr:uid="{22021453-F726-4255-93F0-5D4928BD677E}">
      <text>
        <r>
          <rPr>
            <b/>
            <sz val="9"/>
            <color indexed="81"/>
            <rFont val="Tahoma"/>
            <family val="2"/>
          </rPr>
          <t>JOSE RICARDO SOTO URIBE:</t>
        </r>
        <r>
          <rPr>
            <sz val="9"/>
            <color indexed="81"/>
            <rFont val="Tahoma"/>
            <family val="2"/>
          </rPr>
          <t xml:space="preserve">
aumento en la capacidad de almacenamiento, pero no aumenta de la continuidad.</t>
        </r>
      </text>
    </comment>
  </commentList>
</comments>
</file>

<file path=xl/sharedStrings.xml><?xml version="1.0" encoding="utf-8"?>
<sst xmlns="http://schemas.openxmlformats.org/spreadsheetml/2006/main" count="156" uniqueCount="96">
  <si>
    <t>1.16 Formato Plan de Obras e Inversiones Regulado – POIR.</t>
  </si>
  <si>
    <t>Servicio</t>
  </si>
  <si>
    <t>Id del proyecto</t>
  </si>
  <si>
    <t xml:space="preserve">Nombre del proyecto </t>
  </si>
  <si>
    <t>Descripción proyecto</t>
  </si>
  <si>
    <t>Objetivo del proyecto</t>
  </si>
  <si>
    <t>El proyecto abarca mas de un periodo tarifario?</t>
  </si>
  <si>
    <t>Fecha inicio proyecto (dd-mm-aaaa)</t>
  </si>
  <si>
    <t>Fecha terminación proyecto</t>
  </si>
  <si>
    <t>El proyecto se desarrolla para un activo nuevo?</t>
  </si>
  <si>
    <t>ID Sistema</t>
  </si>
  <si>
    <t>Codigo del subsistema</t>
  </si>
  <si>
    <t xml:space="preserve">Codigo de actividad </t>
  </si>
  <si>
    <t>Codigo del tipo activo</t>
  </si>
  <si>
    <t xml:space="preserve">Código Único del Activo </t>
  </si>
  <si>
    <t>Nombre del activo</t>
  </si>
  <si>
    <t>Fecha de  entrada operación del activo</t>
  </si>
  <si>
    <t>Municipio donde el activo fue asignado</t>
  </si>
  <si>
    <t>Geo - referenciación del activo Longitud</t>
  </si>
  <si>
    <t>Geo - referenciación del activo Latitud</t>
  </si>
  <si>
    <t>Fecha de inicio de aplicación de tarifas Res. CRA 688/14</t>
  </si>
  <si>
    <t>Para la asignación de la vida util del activo utiliza la clasificación del Art. 49 de la Res. CRA 688/14?</t>
  </si>
  <si>
    <t>Vida útil del activo</t>
  </si>
  <si>
    <t>Número de suscriptores beneficiados por el activo</t>
  </si>
  <si>
    <t>Código de dimensión con que se relaciona el activo</t>
  </si>
  <si>
    <t>Número de suscriptores incorporados al servicio</t>
  </si>
  <si>
    <t>Aporte en el cumplimiento de la meta del índice de riesgo de calidad del agua (%)</t>
  </si>
  <si>
    <t>Aporte en el cumplimiento de la meta continuidad del servicio de acueducto(%)</t>
  </si>
  <si>
    <t>Aporte en el cumplimiento de la meta de pérdidas de agua potable(%)</t>
  </si>
  <si>
    <t>Aporte en el cumplimiento de la meta de índice de calidad de agua residual (DBO)(%)</t>
  </si>
  <si>
    <t>Aporte en el cumplimiento de la meta de continuidad del servicio de alcantarillado(%)</t>
  </si>
  <si>
    <t>Inversión total en el activo financiado con tarifa (en pesos del año base)</t>
  </si>
  <si>
    <t>Indique el año en el que entra en operación el activo según el horizonte de proyección.</t>
  </si>
  <si>
    <t>Fecha final de  depreciación</t>
  </si>
  <si>
    <t>Valor anual de depreciación del activo</t>
  </si>
  <si>
    <t>Depreciación año 1</t>
  </si>
  <si>
    <t>Depreciación año 2</t>
  </si>
  <si>
    <t>Depreciación año 3</t>
  </si>
  <si>
    <t>Depreciación año 4</t>
  </si>
  <si>
    <t>Depreciación año 5</t>
  </si>
  <si>
    <t>Depreciación año 6</t>
  </si>
  <si>
    <t>Depreciación año 7</t>
  </si>
  <si>
    <t>Depreciación año 8</t>
  </si>
  <si>
    <t>Depreciación año 9</t>
  </si>
  <si>
    <t>Depreciación año 10</t>
  </si>
  <si>
    <t>Observaciones</t>
  </si>
  <si>
    <t>AC_688_1</t>
  </si>
  <si>
    <t>Implementar un sistema de información digitalizado de la capacidad instalada en redes de acueducto accesorios y circuitos que permita mejorar la planificación de la distribución y transporte del agua potable a los suscriptores del APS; así como la formulación de programas que conlleven a reducción de pérdidas hasta los parámetros permitidos por la regulación.</t>
  </si>
  <si>
    <t>CATASTRO DE REDES DE ACUEDUCTO</t>
  </si>
  <si>
    <t>AC_688_2</t>
  </si>
  <si>
    <t xml:space="preserve">"Instalación de válvulas de control y corte reposición de redes matrices y redistribución de sectores en circuitos de control para el área de prestación del servicio de la Piedecuestana E.S.P. según lo determinado en el catastro de redes de acueducto el cual permitirá identificar corregir los puntos críticos eliminando la fugas disminuyendo el IANC"
</t>
  </si>
  <si>
    <t>REDES DE ACUEDUCTO</t>
  </si>
  <si>
    <t>AC_688_3</t>
  </si>
  <si>
    <t>AC_688_4</t>
  </si>
  <si>
    <t>AC_688_5</t>
  </si>
  <si>
    <t>AC_688_6</t>
  </si>
  <si>
    <t>AC_688_7</t>
  </si>
  <si>
    <t>AC_688_8</t>
  </si>
  <si>
    <t>E1113000</t>
  </si>
  <si>
    <t>N1264000</t>
  </si>
  <si>
    <t>AC_688_9</t>
  </si>
  <si>
    <t>E1113176</t>
  </si>
  <si>
    <t>N1263530</t>
  </si>
  <si>
    <t>AC_688_10</t>
  </si>
  <si>
    <t>E1115063</t>
  </si>
  <si>
    <t>N265000</t>
  </si>
  <si>
    <t>AC_688_11</t>
  </si>
  <si>
    <t>Adquisición de un lote terreno para la construcción de un tanque en concreto armado con capacidad de 3.500 m3 en el sector sur -oriente del APS del municipio sector molinos del Viento.</t>
  </si>
  <si>
    <t>LOTE DE TERRENO EN EL SECTOR SUR ORIENTE</t>
  </si>
  <si>
    <t>AC_688_12</t>
  </si>
  <si>
    <t>Construcción de un tanque en concreto armado con capacidad de 3.500 m3 en el sector Sur -Occidente del APS del municipio cerro la Cantera sector del Barrio Villa del Rosario; el proyecto incluye tubería de PVC presión aducción y distribución red eléctrica el tanque se construirá en un terreno de propiedad del municipio.</t>
  </si>
  <si>
    <t xml:space="preserve">TANQUE BARRIO VILLAS DEL ROSARIO </t>
  </si>
  <si>
    <t>AC_688_13</t>
  </si>
  <si>
    <t>Modernización de la infraestructura existente en la Ptap La Colina mediante la ampliación de estructuras existente y la optimización de otras permitiendo tratar el 100% del agua concesionada.</t>
  </si>
  <si>
    <t xml:space="preserve">PLANTA DE TRATAMIENTO DE AGUA POTABLE "LA COLINA" </t>
  </si>
  <si>
    <t>AlC_688_1</t>
  </si>
  <si>
    <t>Implementar un sistema de información digitalizado de la capacidad instalada en redes de alcantarillado accesorios y circuitos que permita mejorar la planificación de la recolección y transporte del agua servida por los suscriptores del APS; así como la formulación de programas que conlleven a garantizar la continuidad en los parámetros permitidos por la regulación.</t>
  </si>
  <si>
    <t>CATASTRO DE REDES DE ALCANTARILLADO</t>
  </si>
  <si>
    <t>AlC_688_2</t>
  </si>
  <si>
    <t>Reubicación y modificación de colectores corte y  reposición de redes matrices  redistribución de sectores según lo determinado en el catastro de redes de alcantarillado  el cual permitirá identificar corregir  los puntos críticos eliminando fugas y redireccionando caudales para permitir el flujo continuo evitando la saturación del sistema de alcantarillado en caso de avenidas torrenciales  en el municipio</t>
  </si>
  <si>
    <t>REDES DE ALCANTARILLADO</t>
  </si>
  <si>
    <t>AlC_688_3</t>
  </si>
  <si>
    <t>AlC_688_4</t>
  </si>
  <si>
    <t>AlC_688_5</t>
  </si>
  <si>
    <t>AlC_688_6</t>
  </si>
  <si>
    <t>AlC_688_7</t>
  </si>
  <si>
    <t>AlC_688_8</t>
  </si>
  <si>
    <t>AlC_688_9</t>
  </si>
  <si>
    <t>AlC_688_10</t>
  </si>
  <si>
    <t>AlC_688_11</t>
  </si>
  <si>
    <t>AlC_688_12</t>
  </si>
  <si>
    <t>Compra de  equipo de succión equipado para realizar limpieza de redes de aguas lluvias y residuales combinando un chorro de agua a alta presión para lavar tuberías y un potente sistema de vacío que aspire los materiales que obstruyen las tuberías restaurando y manteniendo así el flujo normal en las redes</t>
  </si>
  <si>
    <t xml:space="preserve">VACTOR DE SONDEO Y SUCCION DE LOS RESIDUOS SOLIDOS </t>
  </si>
  <si>
    <t>AlC_688_13</t>
  </si>
  <si>
    <t>Instalación de tolvas rotatorias que reciben aire caliente el cual agiliza el proceso de deshidratación de los lodos que son extraídos de los recintos biológicos transportados a través de tubería;  una vez secados se trasladan en  la banda transportadora para su transformación y disposición final en el relleno sanitario.</t>
  </si>
  <si>
    <t xml:space="preserve">LODOS DE LA PTAR EL SANTUARIO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</si>
</sst>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quot;$&quot;* #,##0_-;\-&quot;$&quot;* #,##0_-;_-&quot;$&quot;* &quot;-&quot;_-;_-@_-"/>
    <numFmt numFmtId="165" formatCode="_-&quot;$&quot;* #,##0.00_-;\-&quot;$&quot;* #,##0.00_-;_-&quot;$&quot;* &quot;-&quot;_-;_-@_-"/>
    <numFmt numFmtId="166" formatCode="0.00_ ;\-0.00\ "/>
  </numFmts>
  <fonts count="10" x14ac:knownFonts="1">
    <font>
      <sz val="11"/>
      <color theme="1"/>
      <name val="Calibri"/>
      <family val="2"/>
      <scheme val="minor"/>
    </font>
    <font>
      <sz val="11"/>
      <color theme="1"/>
      <name val="Calibri"/>
      <family val="2"/>
      <scheme val="minor"/>
    </font>
    <font>
      <b/>
      <sz val="16"/>
      <color theme="1"/>
      <name val="Calibri"/>
      <family val="2"/>
      <scheme val="minor"/>
    </font>
    <font>
      <b/>
      <sz val="9"/>
      <color theme="1"/>
      <name val="Arial"/>
      <family val="2"/>
    </font>
    <font>
      <sz val="11"/>
      <name val="Calibri"/>
      <family val="2"/>
      <scheme val="minor"/>
    </font>
    <font>
      <sz val="12"/>
      <color theme="1"/>
      <name val="Times New Roman"/>
      <family val="1"/>
    </font>
    <font>
      <b/>
      <sz val="9"/>
      <color indexed="81"/>
      <name val="Tahoma"/>
      <family val="2"/>
    </font>
    <font>
      <sz val="9"/>
      <color indexed="81"/>
      <name val="Tahoma"/>
      <family val="2"/>
    </font>
    <font>
      <u/>
      <sz val="9"/>
      <color indexed="81"/>
      <name val="Tahoma"/>
      <family val="2"/>
    </font>
    <font>
      <b/>
      <u/>
      <sz val="9"/>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FF000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1" fontId="1" fillId="0" borderId="0" applyFont="0" applyFill="0" applyBorder="0" applyAlignment="0" applyProtection="0"/>
    <xf numFmtId="164" fontId="1" fillId="0" borderId="0" applyFont="0" applyFill="0" applyBorder="0" applyAlignment="0" applyProtection="0"/>
  </cellStyleXfs>
  <cellXfs count="42">
    <xf numFmtId="0" fontId="0" fillId="0" borderId="0" xfId="0"/>
    <xf numFmtId="0" fontId="2" fillId="0" borderId="1" xfId="0"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vertical="center" wrapText="1"/>
      <protection locked="0"/>
    </xf>
    <xf numFmtId="0" fontId="2" fillId="0" borderId="2" xfId="0" applyFont="1" applyBorder="1" applyAlignment="1" applyProtection="1">
      <alignment horizontal="right" vertical="center"/>
      <protection locked="0"/>
    </xf>
    <xf numFmtId="0" fontId="2" fillId="0" borderId="3" xfId="0" applyFont="1" applyBorder="1" applyAlignment="1" applyProtection="1">
      <alignment vertical="center"/>
      <protection locked="0"/>
    </xf>
    <xf numFmtId="0" fontId="0" fillId="0" borderId="0" xfId="0" applyAlignment="1">
      <alignment vertical="center"/>
    </xf>
    <xf numFmtId="0" fontId="0" fillId="0" borderId="2" xfId="0" applyBorder="1" applyAlignment="1" applyProtection="1">
      <alignment horizontal="center" vertical="center"/>
      <protection locked="0"/>
    </xf>
    <xf numFmtId="0" fontId="3" fillId="2" borderId="4" xfId="0" applyFont="1" applyFill="1" applyBorder="1" applyAlignment="1">
      <alignment horizontal="center" vertical="center" wrapText="1"/>
    </xf>
    <xf numFmtId="0" fontId="3" fillId="2" borderId="4" xfId="0" applyFont="1" applyFill="1" applyBorder="1" applyAlignment="1">
      <alignment horizontal="right" vertical="center" wrapText="1"/>
    </xf>
    <xf numFmtId="2" fontId="3" fillId="2" borderId="4" xfId="0" applyNumberFormat="1" applyFont="1" applyFill="1" applyBorder="1" applyAlignment="1">
      <alignment horizontal="center" vertical="center" wrapText="1"/>
    </xf>
    <xf numFmtId="0" fontId="0" fillId="0" borderId="0" xfId="0" applyAlignment="1">
      <alignment horizontal="center" vertical="center" wrapText="1"/>
    </xf>
    <xf numFmtId="0" fontId="0" fillId="3" borderId="4" xfId="0" applyFill="1" applyBorder="1" applyAlignment="1">
      <alignment horizontal="center" vertical="center"/>
    </xf>
    <xf numFmtId="0" fontId="0" fillId="3" borderId="4" xfId="0" applyFill="1" applyBorder="1" applyAlignment="1">
      <alignment vertical="center"/>
    </xf>
    <xf numFmtId="0" fontId="0" fillId="4" borderId="4" xfId="0" applyFill="1" applyBorder="1" applyAlignment="1">
      <alignment horizontal="justify" vertical="center"/>
    </xf>
    <xf numFmtId="0" fontId="0" fillId="3" borderId="4" xfId="0" applyFill="1" applyBorder="1" applyAlignment="1">
      <alignment horizontal="justify" vertical="center"/>
    </xf>
    <xf numFmtId="14" fontId="0" fillId="3" borderId="4" xfId="0" applyNumberFormat="1" applyFill="1" applyBorder="1" applyAlignment="1">
      <alignment vertical="center"/>
    </xf>
    <xf numFmtId="14" fontId="0" fillId="4" borderId="1" xfId="0" applyNumberFormat="1" applyFill="1" applyBorder="1" applyAlignment="1">
      <alignment horizontal="center" vertical="center"/>
    </xf>
    <xf numFmtId="0" fontId="0" fillId="5" borderId="4" xfId="0" applyFill="1" applyBorder="1" applyAlignment="1">
      <alignment horizontal="center" vertical="center"/>
    </xf>
    <xf numFmtId="0" fontId="0" fillId="3" borderId="4" xfId="0" applyFill="1" applyBorder="1" applyAlignment="1">
      <alignment vertical="center" wrapText="1"/>
    </xf>
    <xf numFmtId="14" fontId="0" fillId="4" borderId="4" xfId="0" applyNumberFormat="1" applyFill="1" applyBorder="1" applyAlignment="1">
      <alignment vertical="center"/>
    </xf>
    <xf numFmtId="0" fontId="4" fillId="3" borderId="4" xfId="0" applyFont="1" applyFill="1" applyBorder="1" applyAlignment="1">
      <alignment vertical="center"/>
    </xf>
    <xf numFmtId="0" fontId="0" fillId="4" borderId="4" xfId="0" applyFill="1" applyBorder="1" applyAlignment="1">
      <alignment horizontal="center" vertical="center"/>
    </xf>
    <xf numFmtId="0" fontId="0" fillId="3" borderId="4" xfId="0" applyFill="1" applyBorder="1" applyAlignment="1">
      <alignment horizontal="right" vertical="center"/>
    </xf>
    <xf numFmtId="2" fontId="0" fillId="3" borderId="4" xfId="0" applyNumberFormat="1" applyFill="1" applyBorder="1" applyAlignment="1">
      <alignment horizontal="center" vertical="center"/>
    </xf>
    <xf numFmtId="2" fontId="0" fillId="3" borderId="4" xfId="0" applyNumberFormat="1" applyFill="1" applyBorder="1" applyAlignment="1">
      <alignment vertical="center"/>
    </xf>
    <xf numFmtId="165" fontId="1" fillId="4" borderId="4" xfId="2" applyNumberFormat="1" applyFill="1" applyBorder="1" applyAlignment="1">
      <alignment vertical="center"/>
    </xf>
    <xf numFmtId="41" fontId="1" fillId="4" borderId="4" xfId="1" applyFill="1" applyBorder="1" applyAlignment="1">
      <alignment vertical="center"/>
    </xf>
    <xf numFmtId="2" fontId="0" fillId="4" borderId="4" xfId="0" applyNumberFormat="1" applyFill="1" applyBorder="1" applyAlignment="1">
      <alignment vertical="center"/>
    </xf>
    <xf numFmtId="0" fontId="0" fillId="3" borderId="4" xfId="0" applyFill="1" applyBorder="1" applyAlignment="1">
      <alignment horizontal="justify" vertical="center" wrapText="1"/>
    </xf>
    <xf numFmtId="165" fontId="0" fillId="4" borderId="4" xfId="2" applyNumberFormat="1" applyFont="1" applyFill="1" applyBorder="1" applyAlignment="1">
      <alignment vertical="center"/>
    </xf>
    <xf numFmtId="0" fontId="4" fillId="3" borderId="4" xfId="0" applyFont="1" applyFill="1" applyBorder="1" applyAlignment="1">
      <alignment horizontal="right" vertical="center"/>
    </xf>
    <xf numFmtId="0" fontId="4" fillId="3" borderId="4" xfId="0" applyFont="1" applyFill="1" applyBorder="1" applyAlignment="1">
      <alignment horizontal="center" vertical="center"/>
    </xf>
    <xf numFmtId="2" fontId="4" fillId="3" borderId="4" xfId="0" applyNumberFormat="1" applyFont="1" applyFill="1" applyBorder="1" applyAlignment="1">
      <alignment horizontal="center" vertical="center"/>
    </xf>
    <xf numFmtId="14" fontId="0" fillId="4" borderId="4" xfId="0" applyNumberFormat="1" applyFill="1" applyBorder="1" applyAlignment="1">
      <alignment horizontal="center" vertical="center"/>
    </xf>
    <xf numFmtId="0" fontId="5" fillId="3" borderId="4" xfId="0" applyFont="1" applyFill="1" applyBorder="1"/>
    <xf numFmtId="166" fontId="0" fillId="4" borderId="4" xfId="1" applyNumberFormat="1"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right" vertical="center"/>
    </xf>
    <xf numFmtId="164" fontId="0" fillId="0" borderId="0" xfId="2" applyFont="1" applyAlignment="1">
      <alignment vertical="center"/>
    </xf>
  </cellXfs>
  <cellStyles count="3">
    <cellStyle name="Millares [0]" xfId="1" builtinId="6"/>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ngela\an\Documents%20and%20Settings\lizard\Mis%20documentos\jhojana\AGUAS%20DE%20LA%20SABANA%202007\TARIFAS\Modelo%20CRA%20Tarifario%20de%20Aseo%20AS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Users\becerrama\Downloads\TRABAJO\EMAF\CALCULO%20ASEO%20CON%20SUI%20V2013.xlsm"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USUARIO\Dropbox\Servicios%20P&#250;blicos%20Domiciliarios\1.%20Piedecuestana%20ESP\Acueducto\Estudio%20Gir&#243;n\ESTUDIO%20AA_SURICATA%20A%20$2014.xlsx" TargetMode="External"/><Relationship Id="rId1" Type="http://schemas.openxmlformats.org/officeDocument/2006/relationships/externalLinkPath" Target="/Users/USUARIO/Dropbox/Servicios%20P&#250;blicos%20Domiciliarios/1.%20Piedecuestana%20ESP/Acueducto/Estudio%20Gir&#243;n/ESTUDIO%20AA_SURICATA%20A%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FORMACION_%20PDS\ESTUDIO%20DE%20COSTOS%20Y%20TARIFAS\ASEO\CRA%20720\MODELO%20CALCULO%20720%20PTANA%20+%20CLUS%20+%20APROVECHAMIENTO%2022_03_2018%20PARA%20FEBRERO%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lizard\Mis%20documentos\jhojana\AGUAS%20DE%20LA%20SABANA%202007\TARIFAS\Modelo%20CRA%20Tarifario%20de%20Aseo%20AS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N\Florida%20Valle\Soportes%20Finales%20FINAL%20FINAL%20FINAL\Inf.%20Recibida\RESUMEN%20AFOROS%20FLORIDA%202011%20A%20ABRIL%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SURICATA2\POIR\FORMATOS%20UNICO%20PROYECT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atos_SVARGAS\MIS%20DOCUMENTOS\Carolina\Aseo\Modelo\Modelo%20cro%20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sers\becerrama\Downloads\TRABAJO\EMAF\MI%20CONTRATO\2014\TARIFAS%201999_2001\CALCULO%20DEVOLUCIONES%20ASEO%201999_20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purriago\Configuraci&#243;n%20local\Archivos%20temporales%20de%20Internet\OLK25\TESIS%20BETTY%20Y%20CRO\DESARROLLO%20DE%20PRODUCTOS\PRODUCTO%203,%20Estructuras%20Tarifarias\MODELOS%20CARLOS\ejercicio%20calculo%20model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sers\user\Documents\Eduardo\servicios%20publicos\Cra\Contrato%20049%20de%202014\Taller%20Capacitacion%20Subdireccion\Modelo%20NMTAA-10-06-2014%20esc%20VPQ.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ÑO BASE"/>
      <sheetName val="COSTOS AJUSTADOS"/>
      <sheetName val="CTE"/>
      <sheetName val="CDT"/>
      <sheetName val="ACTUALIZACIÓN DE COSTOS"/>
      <sheetName val="Minimización"/>
      <sheetName val="TDi"/>
      <sheetName val="TARIFAS"/>
      <sheetName val="Ingresos"/>
      <sheetName val="Variables"/>
    </sheetNames>
    <sheetDataSet>
      <sheetData sheetId="0"/>
      <sheetData sheetId="1">
        <row r="7">
          <cell r="C7">
            <v>379.31849999999997</v>
          </cell>
        </row>
      </sheetData>
      <sheetData sheetId="2">
        <row r="3">
          <cell r="C3">
            <v>1420.662083977425</v>
          </cell>
        </row>
        <row r="16">
          <cell r="C16">
            <v>411.70500000000004</v>
          </cell>
        </row>
      </sheetData>
      <sheetData sheetId="3">
        <row r="3">
          <cell r="C3">
            <v>0</v>
          </cell>
        </row>
      </sheetData>
      <sheetData sheetId="4"/>
      <sheetData sheetId="5">
        <row r="17">
          <cell r="K17">
            <v>15398.011173184357</v>
          </cell>
        </row>
        <row r="25">
          <cell r="K25">
            <v>12145.098520247737</v>
          </cell>
        </row>
      </sheetData>
      <sheetData sheetId="6" refreshError="1"/>
      <sheetData sheetId="7"/>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ÑO BASE"/>
      <sheetName val="Hoja5"/>
      <sheetName val="COSTOS SUI"/>
      <sheetName val="TONELADAS"/>
      <sheetName val="COSTOS BASE"/>
      <sheetName val="TARIFA MES"/>
      <sheetName val="AFORADOS ORDINARIO"/>
      <sheetName val="AFORADO PERMANENTE"/>
      <sheetName val="T APLICADA"/>
      <sheetName val="PUBLICACION COSTOS"/>
      <sheetName val="14. VARIABLES COSTOS"/>
      <sheetName val="TARIFA"/>
      <sheetName val="SUSCRIPTORES DEL SERVICIO"/>
      <sheetName val="15 VARIABLES TARIFAS"/>
      <sheetName val="VAR COST OFF LINE"/>
      <sheetName val="COSTOS Y PARAMETROS"/>
      <sheetName val="COS Y PARA OFF LINE"/>
      <sheetName val="AFORADOS VIEJOS"/>
      <sheetName val="DISPUESTAS"/>
      <sheetName val="TONELAS 48765"/>
      <sheetName val="CTA COBRO DISTRAVEZ"/>
      <sheetName val="REPORTE OTRAS ESP"/>
      <sheetName val="Hoja2"/>
      <sheetName val="3. PARAMETROS"/>
      <sheetName val="SDF DE MINIMO COSTO"/>
      <sheetName val="SUSCRIPTORES"/>
      <sheetName val="HISTORICO TARIFAS"/>
      <sheetName val="USU S FAC"/>
      <sheetName val="Hoja1"/>
      <sheetName val="CONTINUIDAD BARRIDO"/>
      <sheetName val="REC Y TRANS CIR 06 2006"/>
      <sheetName val="VEHICULOS 06 DE 2006"/>
      <sheetName val="Hoja3"/>
      <sheetName val="VEHICULOS"/>
      <sheetName val="CDT"/>
      <sheetName val="RUTAS BARRIDO"/>
      <sheetName val="Hoja4"/>
      <sheetName val="T APLICADA MES"/>
      <sheetName val="SUI ENTREGAR"/>
      <sheetName val="CALCULO ASEO CON SUI V20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DO SEG. (2)"/>
      <sheetName val="CP ac,al"/>
      <sheetName val="RACT oper"/>
      <sheetName val="COU e"/>
      <sheetName val="COT"/>
      <sheetName val="CMO ac,al"/>
      <sheetName val="2DO SEG."/>
      <sheetName val="RACT admin"/>
      <sheetName val="CAU b"/>
      <sheetName val="CAU e"/>
      <sheetName val="CAT"/>
      <sheetName val="CMA ac,al"/>
      <sheetName val="NC mc R al"/>
      <sheetName val="POIR NC ac"/>
      <sheetName val="POIR R al"/>
      <sheetName val="N al"/>
      <sheetName val="NC ac al"/>
      <sheetName val="N 0 ac"/>
      <sheetName val="N 0 al"/>
      <sheetName val="ICUF 0 ac"/>
      <sheetName val="ICUF 0 al"/>
      <sheetName val="CCP i ac,al"/>
      <sheetName val="AF 0 ac,al"/>
      <sheetName val="IPUF 0"/>
      <sheetName val="N 0,ac,al"/>
      <sheetName val="N o"/>
      <sheetName val="N ac"/>
      <sheetName val="-NC mc R ac"/>
      <sheetName val="ICTA-ITO-2013"/>
      <sheetName val="ICTA-ITO-2014"/>
      <sheetName val="&gt;&gt;CÁLCULO DE SUSCRIPTORES Ac"/>
      <sheetName val="CONSUMO FACTURADO Y PERDIDAS"/>
      <sheetName val="CMA - ICTA"/>
      <sheetName val="CMA BASE"/>
      <sheetName val="CMA EFICIENTE"/>
      <sheetName val="CMA PROYECTADO"/>
      <sheetName val="CALCULO CMA"/>
      <sheetName val="CMO - ITO"/>
      <sheetName val="CMO BASE"/>
      <sheetName val="CMO COMPARABLE EFICIENTE"/>
      <sheetName val="CMO BASE PARTICULAR"/>
      <sheetName val="CMO PARTICULAR - CALCULO COP"/>
      <sheetName val="CMO PROYECCIÓN"/>
      <sheetName val="CALCULO CMO"/>
      <sheetName val="EJECUCION_SEM2_2016"/>
      <sheetName val="FIN ac"/>
      <sheetName val="POIR ac"/>
      <sheetName val="POIR Di ac"/>
      <sheetName val="POIR DA ac"/>
      <sheetName val="VA-DA ac"/>
      <sheetName val="CMI ac"/>
      <sheetName val="CMI ac SURICATA"/>
      <sheetName val="POIR 39945 SUI"/>
      <sheetName val="POIR 39945 (2)"/>
      <sheetName val="CMT"/>
      <sheetName val="METAS"/>
      <sheetName val="COSTO TASAS AMBIENTALES ALCANT"/>
      <sheetName val="Subsistema CMO"/>
      <sheetName val="Subsistema CMI"/>
      <sheetName val="CALCULO DE SUSCRIPTORES Al"/>
      <sheetName val="CONSUMO FACTURADO Y PERDIDA (2"/>
      <sheetName val="CMA - ICTA "/>
      <sheetName val="CMA - BASE"/>
      <sheetName val="CMA - EFICIENTE"/>
      <sheetName val="CMA - PROYECTADO"/>
      <sheetName val="CALCULO CMA "/>
      <sheetName val="CMO - ITO (2)"/>
      <sheetName val="CMO - BASE"/>
      <sheetName val="CMO - EFICIENTE"/>
      <sheetName val="CO - PARTICULAR"/>
      <sheetName val="CO- BASE"/>
      <sheetName val="CO - PROYECCION"/>
      <sheetName val="CALCULO CMO ALC"/>
      <sheetName val="FIN al"/>
      <sheetName val="POIR al"/>
      <sheetName val="POIR Di al"/>
      <sheetName val="POIR DA al"/>
      <sheetName val="VA-DA al"/>
      <sheetName val="CMI al"/>
      <sheetName val="CMI al SURICATA"/>
      <sheetName val="CMT ALC"/>
      <sheetName val="METAS al"/>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2">
          <cell r="A2" t="str">
            <v xml:space="preserve">No. </v>
          </cell>
          <cell r="B2" t="str">
            <v>PROYECTO</v>
          </cell>
          <cell r="C2" t="str">
            <v>VALOR ($ DIC 2014)</v>
          </cell>
          <cell r="D2" t="str">
            <v>VIDA UTIL</v>
          </cell>
          <cell r="E2" t="str">
            <v>VALOR ANUAL</v>
          </cell>
          <cell r="F2" t="str">
            <v>Fecha entrada en Operación</v>
          </cell>
        </row>
        <row r="3">
          <cell r="A3" t="str">
            <v>AC_688_1</v>
          </cell>
          <cell r="B3" t="str">
            <v xml:space="preserve">AJUSTE Y ACTUALIZACION DEL CATASTRO DE REDES DEL SISTEMA DE ACUEDUCTO </v>
          </cell>
          <cell r="C3">
            <v>422297264.95980972</v>
          </cell>
          <cell r="D3">
            <v>5</v>
          </cell>
          <cell r="E3">
            <v>84459452.991961941</v>
          </cell>
          <cell r="F3">
            <v>43311</v>
          </cell>
        </row>
        <row r="4">
          <cell r="A4" t="str">
            <v>AC_688_2</v>
          </cell>
          <cell r="B4" t="str">
            <v>SECTORIZACION Y SIMULACIÓN  DE LA RED DE ACUEDUCTO  PARA LA ESTRUCTURACION DE CIRCUITOS DE CONTROL EN LA APS (fase 1)</v>
          </cell>
          <cell r="C4">
            <v>817997072.67000008</v>
          </cell>
          <cell r="D4">
            <v>45</v>
          </cell>
          <cell r="E4">
            <v>18177712.726000004</v>
          </cell>
          <cell r="F4">
            <v>42735</v>
          </cell>
        </row>
        <row r="5">
          <cell r="A5" t="str">
            <v>AC_688_3</v>
          </cell>
          <cell r="B5" t="str">
            <v>SECTORIZACION Y SIMULACIÓN  DE LA RED DE ACUEDUCTO  PARA LA ESTRUCTURACION DE CIRCUITOS DE CONTROL EN LA APS (fase 2)</v>
          </cell>
          <cell r="C5">
            <v>1764008881.8529048</v>
          </cell>
          <cell r="D5">
            <v>45</v>
          </cell>
          <cell r="E5">
            <v>39200197.374508992</v>
          </cell>
          <cell r="F5">
            <v>43100</v>
          </cell>
        </row>
        <row r="6">
          <cell r="A6" t="str">
            <v>AC_688_4</v>
          </cell>
          <cell r="B6" t="str">
            <v>SECTORIZACION Y SIMULACIÓN  DE LA RED DE ACUEDUCTO  PARA LA ESTRUCTURACION DE CIRCUITOS DE CONTROL EN LA APS (fase 3)</v>
          </cell>
          <cell r="C6">
            <v>1604060821.3133223</v>
          </cell>
          <cell r="D6">
            <v>45</v>
          </cell>
          <cell r="E6">
            <v>35645796.029184937</v>
          </cell>
          <cell r="F6">
            <v>43464</v>
          </cell>
        </row>
        <row r="7">
          <cell r="A7" t="str">
            <v>AC_688_5</v>
          </cell>
          <cell r="B7" t="str">
            <v>SECTORIZACION Y SIMULACIÓN  DE LA RED DE ACUEDUCTO  PARA LA ESTRUCTURACION DE CIRCUITOS DE CONTROL EN LA APS (fase 4)</v>
          </cell>
          <cell r="C7">
            <v>779751788.13842058</v>
          </cell>
          <cell r="D7">
            <v>45</v>
          </cell>
          <cell r="E7">
            <v>17327817.514187124</v>
          </cell>
          <cell r="F7">
            <v>43830</v>
          </cell>
        </row>
        <row r="8">
          <cell r="A8" t="str">
            <v>AC_688_6</v>
          </cell>
          <cell r="B8" t="str">
            <v>SECTORIZACION Y SIMULACIÓN  DE LA RED DE ACUEDUCTO  PARA LA ESTRUCTURACION DE CIRCUITOS DE CONTROL EN LA APS (fase 5)</v>
          </cell>
          <cell r="C8">
            <v>779751788.13842058</v>
          </cell>
          <cell r="D8">
            <v>45</v>
          </cell>
          <cell r="E8">
            <v>17327817.514187124</v>
          </cell>
          <cell r="F8">
            <v>44196</v>
          </cell>
        </row>
        <row r="9">
          <cell r="A9" t="str">
            <v>AC_688_7</v>
          </cell>
          <cell r="B9" t="str">
            <v>SECTORIZACION Y SIMULACIÓN  DE LA RED DE ACUEDUCTO  PARA LA ESTRUCTURACION DE CIRCUITOS DE CONTROL EN LA APS (fase 6)</v>
          </cell>
          <cell r="C9">
            <v>779751788.13842058</v>
          </cell>
          <cell r="D9">
            <v>45</v>
          </cell>
          <cell r="E9">
            <v>17327817.514187124</v>
          </cell>
          <cell r="F9">
            <v>44561</v>
          </cell>
        </row>
        <row r="10">
          <cell r="A10" t="str">
            <v>AC_688_8</v>
          </cell>
          <cell r="B10" t="str">
            <v>SECTORIZACION Y SIMULACIÓN  DE LA RED DE ACUEDUCTO  PARA LA ESTRUCTURACION DE CIRCUITOS DE CONTROL EN LA APS (fase 7)</v>
          </cell>
          <cell r="C10">
            <v>1336717351.0944352</v>
          </cell>
          <cell r="D10">
            <v>45</v>
          </cell>
          <cell r="E10">
            <v>29704830.024320781</v>
          </cell>
          <cell r="F10">
            <v>44926</v>
          </cell>
        </row>
        <row r="11">
          <cell r="A11" t="str">
            <v>AC_688_9</v>
          </cell>
          <cell r="B11" t="str">
            <v>SECTORIZACION Y SIMULACIÓN  DE LA RED DE ACUEDUCTO  PARA LA ESTRUCTURACION DE CIRCUITOS DE CONTROL EN LA APS (fase 8)</v>
          </cell>
          <cell r="C11">
            <v>1336717351.0944352</v>
          </cell>
          <cell r="D11">
            <v>45</v>
          </cell>
          <cell r="E11">
            <v>29704830.024320781</v>
          </cell>
          <cell r="F11">
            <v>45291</v>
          </cell>
        </row>
        <row r="12">
          <cell r="A12" t="str">
            <v>AC_688_10</v>
          </cell>
          <cell r="B12" t="str">
            <v>SECTORIZACION Y SIMULACIÓN  DE LA RED DE ACUEDUCTO  PARA LA ESTRUCTURACION DE CIRCUITOS DE CONTROL EN LA APS (fase 9)</v>
          </cell>
          <cell r="C12">
            <v>668358675.54721761</v>
          </cell>
          <cell r="D12">
            <v>45</v>
          </cell>
          <cell r="E12">
            <v>14852415.012160391</v>
          </cell>
          <cell r="F12">
            <v>45657</v>
          </cell>
        </row>
        <row r="13">
          <cell r="A13" t="str">
            <v>AC_688_11</v>
          </cell>
          <cell r="B13" t="str">
            <v>LOTE DE TERRENO PARA CONSTRUCCIÓN DE UN TANQUE DE ALMACENAMIENTO  UBICADO EN EL SECTOR SUR ORIENTE</v>
          </cell>
          <cell r="C13">
            <v>499041144.40858912</v>
          </cell>
          <cell r="D13">
            <v>0</v>
          </cell>
          <cell r="E13"/>
          <cell r="F13">
            <v>43676</v>
          </cell>
        </row>
        <row r="14">
          <cell r="A14" t="str">
            <v>AC_688_12</v>
          </cell>
          <cell r="B14" t="str">
            <v xml:space="preserve">CONSTRUCCION DE UN TANQUE  EN CONCRETO ARMADO DE ALMACENAMIENTO EN EL SECTOR SUR - OCCIDENTE DEL APS BARRIO VILLAS DEL ROSARIO </v>
          </cell>
          <cell r="C14">
            <v>3904767281.5601139</v>
          </cell>
          <cell r="D14">
            <v>45</v>
          </cell>
          <cell r="E14">
            <v>86772606.256891415</v>
          </cell>
          <cell r="F14">
            <v>43830</v>
          </cell>
        </row>
        <row r="15">
          <cell r="A15" t="str">
            <v>AC_688_13</v>
          </cell>
          <cell r="B15" t="str">
            <v>CONTRUCCIÓN DE LA AMPLIACIÓN Y OPTIMIZACIÓN DE LA PLANTA DE TRATAMIENTO DE AGUA POTABLE "LA COLINA" DEL MUNICIPIO DE PIEDECUESTA SANTANDER</v>
          </cell>
          <cell r="C15">
            <v>9732231500.4584484</v>
          </cell>
          <cell r="D15">
            <v>40</v>
          </cell>
          <cell r="E15">
            <v>243305787.5114612</v>
          </cell>
          <cell r="F15">
            <v>43830</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2">
          <cell r="A2" t="str">
            <v xml:space="preserve">No. </v>
          </cell>
          <cell r="B2" t="str">
            <v>PROYECTO</v>
          </cell>
          <cell r="C2" t="str">
            <v>VALOR ($ dic 2014)</v>
          </cell>
          <cell r="D2" t="str">
            <v>VIDA UTIL</v>
          </cell>
          <cell r="E2" t="str">
            <v>VALOR ANUAL</v>
          </cell>
        </row>
        <row r="3">
          <cell r="A3" t="str">
            <v>AlC_688_1</v>
          </cell>
          <cell r="B3" t="str">
            <v>AJUSTE Y ACTUALIZACION DEL CATASTRO DE REDES DEL SISTEMA DE ALCANTARILLADO</v>
          </cell>
          <cell r="C3">
            <v>1200000000</v>
          </cell>
          <cell r="D3">
            <v>5</v>
          </cell>
          <cell r="E3">
            <v>240000000</v>
          </cell>
        </row>
        <row r="4">
          <cell r="A4" t="str">
            <v>AlC_688_2</v>
          </cell>
          <cell r="B4" t="str">
            <v>SECTORIZACION Y SIMULACIÓN  DE LA RED DE ALCANTARILLADO  PARA LA ESTRUCTURACION DE CIRTUITOS DE CONTROL EN LA APS 1</v>
          </cell>
          <cell r="C4">
            <v>913973761</v>
          </cell>
          <cell r="D4">
            <v>45</v>
          </cell>
          <cell r="E4">
            <v>20310528.02</v>
          </cell>
        </row>
        <row r="5">
          <cell r="A5" t="str">
            <v>AlC_688_3</v>
          </cell>
          <cell r="B5" t="str">
            <v>SECTORIZACION Y SIMULACIÓN  DE LA RED DE ALCANTARILLADO  PARA LA ESTRUCTURACION DE CIRTUITOS DE CONTROL EN LA APS 2</v>
          </cell>
          <cell r="C5">
            <v>1487336393</v>
          </cell>
          <cell r="D5">
            <v>45</v>
          </cell>
          <cell r="E5">
            <v>33051919.84</v>
          </cell>
        </row>
        <row r="6">
          <cell r="A6" t="str">
            <v>AlC_688_4</v>
          </cell>
          <cell r="B6" t="str">
            <v>SECTORIZACION Y SIMULACIÓN  DE LA RED DE ALCANTARILLADO  PARA LA ESTRUCTURACION DE CIRTUITOS DE CONTROL EN LA APS 3</v>
          </cell>
          <cell r="C6">
            <v>1536149400.4177606</v>
          </cell>
          <cell r="D6">
            <v>45</v>
          </cell>
          <cell r="E6">
            <v>34136653.340000004</v>
          </cell>
        </row>
        <row r="7">
          <cell r="A7" t="str">
            <v>AlC_688_5</v>
          </cell>
          <cell r="B7" t="str">
            <v>SECTORIZACION Y SIMULACIÓN  DE LA RED DE ALCANTARILLADO  PARA LA ESTRUCTURACION DE CIRTUITOS DE CONTROL EN LA APS 4</v>
          </cell>
          <cell r="C7">
            <v>2243628698.6500001</v>
          </cell>
          <cell r="D7">
            <v>45</v>
          </cell>
          <cell r="E7">
            <v>49858415.530000001</v>
          </cell>
        </row>
        <row r="8">
          <cell r="A8" t="str">
            <v>AlC_688_6</v>
          </cell>
          <cell r="B8" t="str">
            <v>SECTORIZACION Y SIMULACIÓN  DE LA RED DE ALCANTARILLADO  PARA LA ESTRUCTURACION DE CIRTUITOS DE CONTROL EN LA APS 5</v>
          </cell>
          <cell r="C8">
            <v>2411900851.0500002</v>
          </cell>
          <cell r="D8">
            <v>45</v>
          </cell>
          <cell r="E8">
            <v>53597796.689999998</v>
          </cell>
        </row>
        <row r="9">
          <cell r="A9" t="str">
            <v>AlC_688_7</v>
          </cell>
          <cell r="B9" t="str">
            <v>SECTORIZACION Y SIMULACIÓN  DE LA RED DE ALCANTARILLADO  PARA LA ESTRUCTURACION DE CIRTUITOS DE CONTROL EN LA APS 6</v>
          </cell>
          <cell r="C9">
            <v>2592793414.8800001</v>
          </cell>
          <cell r="D9">
            <v>45</v>
          </cell>
          <cell r="E9">
            <v>57617631.439999998</v>
          </cell>
        </row>
        <row r="10">
          <cell r="A10" t="str">
            <v>AlC_688_8</v>
          </cell>
          <cell r="B10" t="str">
            <v>SECTORIZACION Y SIMULACIÓN  DE LA RED DE ALCANTARILLADO  PARA LA ESTRUCTURACION DE CIRTUITOS DE CONTROL EN LA APS 7</v>
          </cell>
          <cell r="C10">
            <v>2787252921</v>
          </cell>
          <cell r="D10">
            <v>45</v>
          </cell>
          <cell r="E10">
            <v>61938953.799999997</v>
          </cell>
        </row>
        <row r="11">
          <cell r="A11" t="str">
            <v>AlC_688_9</v>
          </cell>
          <cell r="B11" t="str">
            <v>SECTORIZACION Y SIMULACIÓN  DE LA RED DE ALCANTARILLADO  PARA LA ESTRUCTURACION DE CIRTUITOS DE CONTROL EN LA APS 8</v>
          </cell>
          <cell r="C11">
            <v>2996296890.0799999</v>
          </cell>
          <cell r="D11">
            <v>45</v>
          </cell>
          <cell r="E11">
            <v>66584375.340000004</v>
          </cell>
        </row>
        <row r="12">
          <cell r="A12" t="str">
            <v>AlC_688_10</v>
          </cell>
          <cell r="B12" t="str">
            <v>SECTORIZACION Y SIMULACIÓN  DE LA RED DE ALCANTARILLADO  PARA LA ESTRUCTURACION DE CIRTUITOS DE CONTROL EN LA APS 9</v>
          </cell>
          <cell r="C12">
            <v>3221019156.8400002</v>
          </cell>
          <cell r="D12">
            <v>45</v>
          </cell>
          <cell r="E12">
            <v>71578203.489999995</v>
          </cell>
        </row>
        <row r="13">
          <cell r="A13" t="str">
            <v>AlC_688_11</v>
          </cell>
          <cell r="B13" t="str">
            <v>SECTORIZACION Y SIMULACIÓN  DE LA RED DE ALCANTARILLADO  PARA LA ESTRUCTURACION DE CIRTUITOS DE CONTROL EN LA APS 10</v>
          </cell>
          <cell r="C13">
            <v>3462595593.5999999</v>
          </cell>
          <cell r="D13">
            <v>45</v>
          </cell>
          <cell r="E13"/>
        </row>
        <row r="14">
          <cell r="A14" t="str">
            <v>AlC_688_12</v>
          </cell>
          <cell r="B14" t="str">
            <v>ADQUISICIÓN DE EQUIPO COMBINADO DE SUCCIÓN Y LAVADO A ALTA PRESIÓN PARA LIMPIEZA DE REDES DE ALCANTARILLADO QUE PERMITA EL SONDEO Y SUCCION DE LOS RESIDUOS SOLIDOS QUE PUDIEREN OBSTRUIR LA RED</v>
          </cell>
          <cell r="C14">
            <v>1500000000</v>
          </cell>
          <cell r="D14">
            <v>5</v>
          </cell>
          <cell r="E14">
            <v>300000000</v>
          </cell>
        </row>
        <row r="15">
          <cell r="A15" t="str">
            <v>AlC_688_13</v>
          </cell>
          <cell r="B15" t="str">
            <v xml:space="preserve">MANEJO, TRATAMIENTO Y DISPOSICION DE LODOS DE LA PTAR EL SANTUARIO </v>
          </cell>
          <cell r="C15">
            <v>2570922438.9587293</v>
          </cell>
          <cell r="D15">
            <v>23</v>
          </cell>
          <cell r="E15">
            <v>111779236.48</v>
          </cell>
        </row>
        <row r="16">
          <cell r="A16">
            <v>14</v>
          </cell>
          <cell r="B16" t="str">
            <v xml:space="preserve">CONSTRUCCION DE UN COLECTOR ABIERTO EN CONCRETO ARMADO  PARA AGUAS PLUVIALES EN LA QUEBRADA LA PALMIRA  SECTOR NORTE </v>
          </cell>
          <cell r="C16">
            <v>0</v>
          </cell>
          <cell r="D16">
            <v>45</v>
          </cell>
          <cell r="E16">
            <v>0</v>
          </cell>
        </row>
      </sheetData>
      <sheetData sheetId="74"/>
      <sheetData sheetId="75">
        <row r="2">
          <cell r="A2" t="str">
            <v>AlC_688_1</v>
          </cell>
          <cell r="B2" t="str">
            <v>AJUSTE Y ACTUALIZACION DEL CATASTRO DE REDES DEL SISTEMA DE ALCANTARILLADO</v>
          </cell>
          <cell r="C2" t="str">
            <v>POIR</v>
          </cell>
          <cell r="D2"/>
          <cell r="E2"/>
          <cell r="F2">
            <v>1200000000</v>
          </cell>
          <cell r="G2">
            <v>5</v>
          </cell>
          <cell r="H2">
            <v>43281</v>
          </cell>
          <cell r="I2">
            <v>0</v>
          </cell>
          <cell r="J2">
            <v>5</v>
          </cell>
          <cell r="K2">
            <v>240000000</v>
          </cell>
          <cell r="L2">
            <v>240</v>
          </cell>
        </row>
        <row r="3">
          <cell r="A3" t="str">
            <v>AlC_688_2</v>
          </cell>
          <cell r="B3" t="str">
            <v>SECTORIZACION Y SIMULACIÓN  DE LA RED DE ALCANTARILLADO  PARA LA ESTRUCTURACION DE CIRTUITOS DE CONTROL EN LA APS 1</v>
          </cell>
          <cell r="C3" t="str">
            <v>POIR</v>
          </cell>
          <cell r="D3"/>
          <cell r="E3"/>
          <cell r="F3">
            <v>913973761</v>
          </cell>
          <cell r="G3">
            <v>45</v>
          </cell>
          <cell r="H3">
            <v>42735</v>
          </cell>
          <cell r="I3">
            <v>0</v>
          </cell>
          <cell r="J3">
            <v>45</v>
          </cell>
          <cell r="K3">
            <v>20310528.02</v>
          </cell>
          <cell r="L3">
            <v>20.31052802</v>
          </cell>
        </row>
        <row r="4">
          <cell r="A4" t="str">
            <v>AlC_688_3</v>
          </cell>
          <cell r="B4" t="str">
            <v>SECTORIZACION Y SIMULACIÓN  DE LA RED DE ALCANTARILLADO  PARA LA ESTRUCTURACION DE CIRTUITOS DE CONTROL EN LA APS 2</v>
          </cell>
          <cell r="C4" t="str">
            <v>POIR</v>
          </cell>
          <cell r="D4"/>
          <cell r="E4"/>
          <cell r="F4">
            <v>1487336393</v>
          </cell>
          <cell r="G4">
            <v>45</v>
          </cell>
          <cell r="H4">
            <v>43100</v>
          </cell>
          <cell r="I4">
            <v>0</v>
          </cell>
          <cell r="J4">
            <v>45</v>
          </cell>
          <cell r="K4">
            <v>33051919.84</v>
          </cell>
          <cell r="L4">
            <v>33.051919839999996</v>
          </cell>
        </row>
        <row r="5">
          <cell r="A5" t="str">
            <v>AlC_688_4</v>
          </cell>
          <cell r="B5" t="str">
            <v>SECTORIZACION Y SIMULACIÓN  DE LA RED DE ALCANTARILLADO  PARA LA ESTRUCTURACION DE CIRTUITOS DE CONTROL EN LA APS 3</v>
          </cell>
          <cell r="C5" t="str">
            <v>POIR</v>
          </cell>
          <cell r="D5"/>
          <cell r="E5"/>
          <cell r="F5">
            <v>1536149400.4177606</v>
          </cell>
          <cell r="G5">
            <v>45</v>
          </cell>
          <cell r="H5">
            <v>43465</v>
          </cell>
          <cell r="I5">
            <v>0</v>
          </cell>
          <cell r="J5">
            <v>45</v>
          </cell>
          <cell r="K5">
            <v>34136653.340000004</v>
          </cell>
          <cell r="L5">
            <v>34.136653340000002</v>
          </cell>
        </row>
        <row r="6">
          <cell r="A6" t="str">
            <v>AlC_688_5</v>
          </cell>
          <cell r="B6" t="str">
            <v>SECTORIZACION Y SIMULACIÓN  DE LA RED DE ALCANTARILLADO  PARA LA ESTRUCTURACION DE CIRTUITOS DE CONTROL EN LA APS 4</v>
          </cell>
          <cell r="C6" t="str">
            <v>POIR</v>
          </cell>
          <cell r="D6"/>
          <cell r="E6"/>
          <cell r="F6">
            <v>2243628698.6500001</v>
          </cell>
          <cell r="G6">
            <v>45</v>
          </cell>
          <cell r="H6">
            <v>43830</v>
          </cell>
          <cell r="I6">
            <v>0</v>
          </cell>
          <cell r="J6">
            <v>45</v>
          </cell>
          <cell r="K6">
            <v>49858415.530000001</v>
          </cell>
          <cell r="L6">
            <v>49.858415530000002</v>
          </cell>
        </row>
        <row r="7">
          <cell r="A7" t="str">
            <v>AlC_688_6</v>
          </cell>
          <cell r="B7" t="str">
            <v>SECTORIZACION Y SIMULACIÓN  DE LA RED DE ALCANTARILLADO  PARA LA ESTRUCTURACION DE CIRTUITOS DE CONTROL EN LA APS 5</v>
          </cell>
          <cell r="C7" t="str">
            <v>POIR</v>
          </cell>
          <cell r="D7"/>
          <cell r="E7"/>
          <cell r="F7">
            <v>2411900851.0500002</v>
          </cell>
          <cell r="G7">
            <v>45</v>
          </cell>
          <cell r="H7">
            <v>44196</v>
          </cell>
          <cell r="I7">
            <v>0</v>
          </cell>
          <cell r="J7">
            <v>45</v>
          </cell>
          <cell r="K7">
            <v>53597796.689999998</v>
          </cell>
          <cell r="L7">
            <v>53.597796689999996</v>
          </cell>
        </row>
        <row r="8">
          <cell r="A8" t="str">
            <v>AlC_688_7</v>
          </cell>
          <cell r="B8" t="str">
            <v>SECTORIZACION Y SIMULACIÓN  DE LA RED DE ALCANTARILLADO  PARA LA ESTRUCTURACION DE CIRTUITOS DE CONTROL EN LA APS 6</v>
          </cell>
          <cell r="C8" t="str">
            <v>POIR</v>
          </cell>
          <cell r="D8"/>
          <cell r="E8"/>
          <cell r="F8">
            <v>2592793414.8800001</v>
          </cell>
          <cell r="G8">
            <v>45</v>
          </cell>
          <cell r="H8">
            <v>44561</v>
          </cell>
          <cell r="I8">
            <v>0</v>
          </cell>
          <cell r="J8">
            <v>45</v>
          </cell>
          <cell r="K8">
            <v>57617631.439999998</v>
          </cell>
          <cell r="L8">
            <v>57.617631439999997</v>
          </cell>
        </row>
        <row r="9">
          <cell r="A9" t="str">
            <v>AlC_688_8</v>
          </cell>
          <cell r="B9" t="str">
            <v>SECTORIZACION Y SIMULACIÓN  DE LA RED DE ALCANTARILLADO  PARA LA ESTRUCTURACION DE CIRTUITOS DE CONTROL EN LA APS 7</v>
          </cell>
          <cell r="C9" t="str">
            <v>POIR</v>
          </cell>
          <cell r="D9"/>
          <cell r="E9"/>
          <cell r="F9">
            <v>2787252921</v>
          </cell>
          <cell r="G9">
            <v>45</v>
          </cell>
          <cell r="H9">
            <v>44926</v>
          </cell>
          <cell r="I9">
            <v>1</v>
          </cell>
          <cell r="J9">
            <v>45</v>
          </cell>
          <cell r="K9">
            <v>61938953.799999997</v>
          </cell>
          <cell r="L9">
            <v>61.9389538</v>
          </cell>
        </row>
        <row r="10">
          <cell r="A10" t="str">
            <v>AlC_688_9</v>
          </cell>
          <cell r="B10" t="str">
            <v>SECTORIZACION Y SIMULACIÓN  DE LA RED DE ALCANTARILLADO  PARA LA ESTRUCTURACION DE CIRTUITOS DE CONTROL EN LA APS 8</v>
          </cell>
          <cell r="C10" t="str">
            <v>POIR</v>
          </cell>
          <cell r="D10"/>
          <cell r="E10"/>
          <cell r="F10">
            <v>2996296890.0799999</v>
          </cell>
          <cell r="G10">
            <v>45</v>
          </cell>
          <cell r="H10">
            <v>45291</v>
          </cell>
          <cell r="I10">
            <v>2</v>
          </cell>
          <cell r="J10">
            <v>45</v>
          </cell>
          <cell r="K10">
            <v>66584375.340000004</v>
          </cell>
          <cell r="L10">
            <v>66.584375340000008</v>
          </cell>
        </row>
        <row r="11">
          <cell r="A11" t="str">
            <v>AlC_688_10</v>
          </cell>
          <cell r="B11" t="str">
            <v>SECTORIZACION Y SIMULACIÓN  DE LA RED DE ALCANTARILLADO  PARA LA ESTRUCTURACION DE CIRTUITOS DE CONTROL EN LA APS 9</v>
          </cell>
          <cell r="C11" t="str">
            <v>POIR</v>
          </cell>
          <cell r="D11"/>
          <cell r="E11"/>
          <cell r="F11">
            <v>3221019156.8400002</v>
          </cell>
          <cell r="G11">
            <v>45</v>
          </cell>
          <cell r="H11">
            <v>45657</v>
          </cell>
          <cell r="I11">
            <v>3</v>
          </cell>
          <cell r="J11">
            <v>45</v>
          </cell>
          <cell r="K11">
            <v>71578203.489999995</v>
          </cell>
          <cell r="L11">
            <v>71.578203489999993</v>
          </cell>
        </row>
        <row r="12">
          <cell r="A12" t="str">
            <v>AlC_688_11</v>
          </cell>
          <cell r="B12" t="str">
            <v>SECTORIZACION Y SIMULACIÓN  DE LA RED DE ALCANTARILLADO  PARA LA ESTRUCTURACION DE CIRTUITOS DE CONTROL EN LA APS 10</v>
          </cell>
          <cell r="C12" t="str">
            <v>POIR</v>
          </cell>
          <cell r="D12"/>
          <cell r="E12"/>
          <cell r="F12">
            <v>3462595593.5999999</v>
          </cell>
          <cell r="G12">
            <v>45</v>
          </cell>
          <cell r="H12">
            <v>46022</v>
          </cell>
          <cell r="I12">
            <v>4</v>
          </cell>
          <cell r="J12">
            <v>45</v>
          </cell>
          <cell r="K12">
            <v>76946568.75</v>
          </cell>
          <cell r="L12">
            <v>76.946568749999997</v>
          </cell>
        </row>
        <row r="13">
          <cell r="A13" t="str">
            <v>AlC_688_12</v>
          </cell>
          <cell r="B13" t="str">
            <v>ADQUISICIÓN DE EQUIPO COMBINADO DE SUCCIÓN Y LAVADO A ALTA PRESIÓN PARA LIMPIEZA DE REDES DE ALCANTARILLADO QUE PERMITA EL SONDEO Y SUCCION DE LOS RESIDUOS SOLIDOS QUE PUDIEREN OBSTRUIR LA RED</v>
          </cell>
          <cell r="C13" t="str">
            <v>POIR</v>
          </cell>
          <cell r="D13"/>
          <cell r="E13"/>
          <cell r="F13">
            <v>1500000000</v>
          </cell>
          <cell r="G13">
            <v>5</v>
          </cell>
          <cell r="H13">
            <v>43830</v>
          </cell>
          <cell r="I13">
            <v>0</v>
          </cell>
          <cell r="J13">
            <v>5</v>
          </cell>
          <cell r="K13">
            <v>300000000</v>
          </cell>
          <cell r="L13">
            <v>300</v>
          </cell>
        </row>
        <row r="14">
          <cell r="A14" t="str">
            <v>AlC_688_13</v>
          </cell>
          <cell r="B14" t="str">
            <v xml:space="preserve">MANEJO, TRATAMIENTO Y DISPOSICION DE LODOS DE LA PTAR EL SANTUARIO </v>
          </cell>
          <cell r="C14" t="str">
            <v>POIR</v>
          </cell>
          <cell r="D14"/>
          <cell r="E14"/>
          <cell r="F14">
            <v>2570922438.9587293</v>
          </cell>
          <cell r="G14">
            <v>23</v>
          </cell>
          <cell r="H14">
            <v>42946</v>
          </cell>
          <cell r="I14">
            <v>0</v>
          </cell>
          <cell r="J14">
            <v>23</v>
          </cell>
          <cell r="K14">
            <v>111779236.48</v>
          </cell>
          <cell r="L14">
            <v>111.77923648000001</v>
          </cell>
        </row>
        <row r="15">
          <cell r="B15" t="str">
            <v>TOTAL</v>
          </cell>
          <cell r="C15"/>
          <cell r="D15"/>
          <cell r="E15"/>
          <cell r="F15">
            <v>28923869519.476486</v>
          </cell>
          <cell r="G15">
            <v>0</v>
          </cell>
          <cell r="H15"/>
          <cell r="I15">
            <v>0</v>
          </cell>
          <cell r="J15">
            <v>0</v>
          </cell>
          <cell r="K15">
            <v>1177400282.72</v>
          </cell>
          <cell r="L15">
            <v>1177.40028272</v>
          </cell>
        </row>
      </sheetData>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VEHICULOS"/>
      <sheetName val="FORMATO CLUS"/>
      <sheetName val="DATOS APS"/>
      <sheetName val="DATOS MENSUALES"/>
      <sheetName val="COSTOS MAXIMOS"/>
      <sheetName val="COSTOS BASE"/>
      <sheetName val="TRNA"/>
      <sheetName val="BD Suscriptores Aforados"/>
      <sheetName val="COBRO_DISTRAVES"/>
      <sheetName val="COBRO_CRT_PODA"/>
      <sheetName val="TFS SISTEMAS"/>
      <sheetName val="USUARIOS URB ACUED (APS 1)"/>
      <sheetName val="USUARIOS RUR ACUED (APS 1)"/>
      <sheetName val="USUARIOS URB ESSA (APS 1)"/>
      <sheetName val="USUARIOS RUR ESSA (APS 2)"/>
      <sheetName val="USUARIOS RUR GIRON ESSA (APS 3)"/>
      <sheetName val="TOTALES RURALES (5)"/>
      <sheetName val="USUARIOS TOTALES"/>
      <sheetName val="VRBL TARIFAS Y TON (VIEJO)"/>
      <sheetName val="FORMATOS -SUSCRIPTORES Y TARIFA"/>
      <sheetName val="PUBLICACION TARIFAS AC - ALC"/>
      <sheetName val="PUBLICACION TARIFAS DE ASEO"/>
      <sheetName val="REPORTE OTRAS ESP"/>
      <sheetName val="% SUBSIDIOS GIRON"/>
      <sheetName val="% SUBSIDIOS PTA"/>
      <sheetName val="BD USUARIOS ESSA"/>
      <sheetName val="NOVEDADES ESSA"/>
      <sheetName val="CARGUE_TARIFAS_PIEDECUESTA"/>
      <sheetName val="CARGUE_TARIFAS_LOS SANTOS"/>
      <sheetName val="CARGUE_TARIFAS_GIRON"/>
      <sheetName val="COSTOS ADOPTADOS"/>
      <sheetName val="TRNA 2"/>
      <sheetName val="XXXXX"/>
      <sheetName val="% SUB CONT (C)"/>
      <sheetName val="TC ACUED (C)"/>
      <sheetName val="TC ENERGIA (C)"/>
      <sheetName val="TLU (C)"/>
      <sheetName val="TBL (C)"/>
      <sheetName val="TRT (C)"/>
      <sheetName val="TRT (C) RURALES"/>
      <sheetName val="TDF (C)"/>
      <sheetName val="TDF (C) RURALES"/>
      <sheetName val="TTL (C)"/>
      <sheetName val="TTL (C) RURALES"/>
      <sheetName val="TA"/>
      <sheetName val="TFSu"/>
      <sheetName val="TFSu,z"/>
      <sheetName val="COMPARACION"/>
      <sheetName val="TRA"/>
      <sheetName val="TRNA+TRBL+TRLU+TRRA"/>
      <sheetName val="CFTXX"/>
      <sheetName val="CVNAXX"/>
    </sheetNames>
    <sheetDataSet>
      <sheetData sheetId="0"/>
      <sheetData sheetId="1">
        <row r="7">
          <cell r="L7">
            <v>667905926.14246571</v>
          </cell>
        </row>
      </sheetData>
      <sheetData sheetId="2"/>
      <sheetData sheetId="3">
        <row r="2">
          <cell r="B2" t="str">
            <v>PRESTADOR j</v>
          </cell>
        </row>
      </sheetData>
      <sheetData sheetId="4">
        <row r="1">
          <cell r="A1" t="str">
            <v>(1) PERIDO DE CONSUMO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
          <cell r="C3">
            <v>42461</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ÑO BASE"/>
      <sheetName val="COSTOS AJUSTADOS"/>
      <sheetName val="CTE"/>
      <sheetName val="CDT"/>
      <sheetName val="ACTUALIZACIÓN DE COSTOS"/>
      <sheetName val="Minimización"/>
      <sheetName val="TDi"/>
      <sheetName val="TARIFAS"/>
      <sheetName val="Ingresos"/>
      <sheetName val="Variables"/>
    </sheetNames>
    <sheetDataSet>
      <sheetData sheetId="0"/>
      <sheetData sheetId="1">
        <row r="7">
          <cell r="C7">
            <v>379.31849999999997</v>
          </cell>
        </row>
      </sheetData>
      <sheetData sheetId="2">
        <row r="3">
          <cell r="C3">
            <v>1420.662083977425</v>
          </cell>
        </row>
      </sheetData>
      <sheetData sheetId="3">
        <row r="3">
          <cell r="C3">
            <v>0</v>
          </cell>
        </row>
      </sheetData>
      <sheetData sheetId="4"/>
      <sheetData sheetId="5">
        <row r="17">
          <cell r="K17">
            <v>15398.011173184357</v>
          </cell>
        </row>
      </sheetData>
      <sheetData sheetId="6" refreshError="1"/>
      <sheetData sheetId="7"/>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nsidad"/>
      <sheetName val="ab11"/>
      <sheetName val="may11"/>
      <sheetName val="jun11"/>
      <sheetName val="jul11"/>
      <sheetName val="ago11"/>
      <sheetName val="Sep11"/>
      <sheetName val="oct11"/>
      <sheetName val="nov11"/>
      <sheetName val="dic11"/>
      <sheetName val="ene12"/>
      <sheetName val="feb12"/>
      <sheetName val="mar12"/>
      <sheetName val="abr12"/>
      <sheetName val="Listado"/>
      <sheetName val="Hoja3"/>
    </sheetNames>
    <sheetDataSet>
      <sheetData sheetId="0"/>
      <sheetData sheetId="1">
        <row r="1">
          <cell r="A1" t="str">
            <v>NIS_RAD</v>
          </cell>
          <cell r="B1" t="str">
            <v>total tarifa mes</v>
          </cell>
          <cell r="C1" t="str">
            <v>AJUSTE</v>
          </cell>
          <cell r="D1" t="str">
            <v>CLASE DE USO</v>
          </cell>
          <cell r="E1" t="str">
            <v>CÓDIGO CLASE DE USO</v>
          </cell>
          <cell r="F1" t="str">
            <v>DESCRIPCION</v>
          </cell>
          <cell r="G1" t="str">
            <v>PRODUCCION EN METROS CUBICOS</v>
          </cell>
          <cell r="H1" t="str">
            <v>producción en toneladas</v>
          </cell>
          <cell r="I1" t="str">
            <v>Tipo de productor</v>
          </cell>
        </row>
        <row r="2">
          <cell r="A2">
            <v>1319205</v>
          </cell>
          <cell r="B2">
            <v>21999.999639939557</v>
          </cell>
          <cell r="C2">
            <v>378890.00036006043</v>
          </cell>
          <cell r="D2" t="str">
            <v>NR</v>
          </cell>
          <cell r="E2" t="str">
            <v>COMERCIAL</v>
          </cell>
          <cell r="F2" t="str">
            <v>El Rendidor</v>
          </cell>
          <cell r="G2">
            <v>17.43</v>
          </cell>
          <cell r="H2">
            <v>3.4860000000000002</v>
          </cell>
          <cell r="I2" t="str">
            <v>GP</v>
          </cell>
        </row>
        <row r="3">
          <cell r="A3">
            <v>1351364</v>
          </cell>
          <cell r="B3">
            <v>21999.999639939557</v>
          </cell>
          <cell r="C3">
            <v>176030.00036006045</v>
          </cell>
          <cell r="D3" t="str">
            <v>NR</v>
          </cell>
          <cell r="E3" t="str">
            <v>COMERCIAL</v>
          </cell>
          <cell r="F3" t="str">
            <v>Escuela Belisario Caicedo</v>
          </cell>
          <cell r="G3">
            <v>8.61</v>
          </cell>
          <cell r="H3">
            <v>1.722</v>
          </cell>
          <cell r="I3" t="str">
            <v>GP</v>
          </cell>
        </row>
        <row r="4">
          <cell r="A4">
            <v>1372272</v>
          </cell>
          <cell r="B4">
            <v>21999.999639939557</v>
          </cell>
          <cell r="C4">
            <v>21470.000360060443</v>
          </cell>
          <cell r="D4" t="str">
            <v>NR</v>
          </cell>
          <cell r="E4" t="str">
            <v>COMERCIAL</v>
          </cell>
          <cell r="F4" t="str">
            <v>Colegio Ricardo Nieto</v>
          </cell>
          <cell r="G4">
            <v>1.89</v>
          </cell>
          <cell r="H4">
            <v>0.378</v>
          </cell>
          <cell r="I4" t="str">
            <v>GPM</v>
          </cell>
        </row>
        <row r="5">
          <cell r="A5">
            <v>1372837</v>
          </cell>
          <cell r="B5">
            <v>21999.999639939557</v>
          </cell>
          <cell r="C5">
            <v>200753.00036006045</v>
          </cell>
          <cell r="D5" t="str">
            <v>NR</v>
          </cell>
          <cell r="E5" t="str">
            <v>COMERCIAL</v>
          </cell>
          <cell r="F5" t="str">
            <v>Herpo</v>
          </cell>
          <cell r="G5">
            <v>5.43</v>
          </cell>
          <cell r="H5">
            <v>1.0860000000000001</v>
          </cell>
          <cell r="I5" t="str">
            <v>GPM</v>
          </cell>
        </row>
        <row r="6">
          <cell r="A6">
            <v>1373500</v>
          </cell>
          <cell r="B6">
            <v>21999.999639939557</v>
          </cell>
          <cell r="C6">
            <v>10200.000360060443</v>
          </cell>
          <cell r="D6" t="str">
            <v>NR</v>
          </cell>
          <cell r="E6" t="str">
            <v>COMERCIAL</v>
          </cell>
          <cell r="F6" t="str">
            <v>Colegio emmanuel</v>
          </cell>
          <cell r="G6">
            <v>1.4</v>
          </cell>
          <cell r="H6">
            <v>0.27999999999999997</v>
          </cell>
          <cell r="I6" t="str">
            <v>GPM</v>
          </cell>
        </row>
        <row r="7">
          <cell r="A7">
            <v>1376002</v>
          </cell>
          <cell r="B7">
            <v>21999.999639939557</v>
          </cell>
          <cell r="C7">
            <v>1000.0003600604432</v>
          </cell>
          <cell r="D7" t="str">
            <v>NR</v>
          </cell>
          <cell r="E7" t="str">
            <v>COMERCIAL</v>
          </cell>
          <cell r="F7" t="str">
            <v>Mercamax</v>
          </cell>
          <cell r="G7">
            <v>1</v>
          </cell>
          <cell r="H7">
            <v>0.25</v>
          </cell>
          <cell r="I7" t="str">
            <v>PP</v>
          </cell>
        </row>
        <row r="8">
          <cell r="A8">
            <v>1436492</v>
          </cell>
          <cell r="B8">
            <v>21999.999639939557</v>
          </cell>
          <cell r="C8">
            <v>21470.000360060443</v>
          </cell>
          <cell r="D8" t="str">
            <v>NR</v>
          </cell>
          <cell r="E8" t="str">
            <v>COMERCIAL</v>
          </cell>
          <cell r="F8" t="str">
            <v>Super Ya</v>
          </cell>
          <cell r="G8">
            <v>1.89</v>
          </cell>
          <cell r="H8">
            <v>0.378</v>
          </cell>
          <cell r="I8" t="str">
            <v>GPM</v>
          </cell>
        </row>
        <row r="9">
          <cell r="A9">
            <v>1441950</v>
          </cell>
          <cell r="B9">
            <v>21999.999639939557</v>
          </cell>
          <cell r="C9">
            <v>550.0003600604432</v>
          </cell>
          <cell r="D9" t="str">
            <v>NR</v>
          </cell>
          <cell r="E9" t="str">
            <v>COMERCIAL</v>
          </cell>
          <cell r="F9" t="str">
            <v>Hogar Infantil Las Abejitas</v>
          </cell>
          <cell r="G9">
            <v>0.55000000000000004</v>
          </cell>
          <cell r="H9">
            <v>0.13750000000000001</v>
          </cell>
          <cell r="I9" t="str">
            <v>PP</v>
          </cell>
        </row>
        <row r="10">
          <cell r="A10">
            <v>1453955</v>
          </cell>
          <cell r="B10">
            <v>21999.999639939557</v>
          </cell>
          <cell r="C10">
            <v>74600.00036006044</v>
          </cell>
          <cell r="D10" t="str">
            <v>NR</v>
          </cell>
          <cell r="E10" t="str">
            <v>COMERCIAL</v>
          </cell>
          <cell r="F10" t="str">
            <v>Parque Recreacional Comfaunion</v>
          </cell>
          <cell r="G10">
            <v>4.2</v>
          </cell>
          <cell r="H10">
            <v>0.84000000000000008</v>
          </cell>
          <cell r="I10" t="str">
            <v>GPM</v>
          </cell>
        </row>
        <row r="11">
          <cell r="A11">
            <v>2660991</v>
          </cell>
          <cell r="B11">
            <v>21999.999639939557</v>
          </cell>
          <cell r="C11">
            <v>1000.0003600604432</v>
          </cell>
          <cell r="D11" t="str">
            <v>NR</v>
          </cell>
          <cell r="E11" t="str">
            <v>COMERCIAL</v>
          </cell>
          <cell r="F11" t="str">
            <v>Supermercado el vecino</v>
          </cell>
          <cell r="G11">
            <v>1</v>
          </cell>
          <cell r="H11">
            <v>0.25</v>
          </cell>
          <cell r="I11" t="str">
            <v>PP</v>
          </cell>
        </row>
        <row r="12">
          <cell r="A12">
            <v>1351696</v>
          </cell>
          <cell r="B12">
            <v>7500</v>
          </cell>
          <cell r="C12">
            <v>625460</v>
          </cell>
          <cell r="D12" t="str">
            <v>R</v>
          </cell>
          <cell r="E12" t="str">
            <v>RESIDENCIAL E1</v>
          </cell>
          <cell r="F12" t="str">
            <v>Ingenio María Luisa</v>
          </cell>
          <cell r="G12">
            <v>27.52</v>
          </cell>
          <cell r="H12">
            <v>5.5040000000000004</v>
          </cell>
          <cell r="I12" t="str">
            <v>GP</v>
          </cell>
        </row>
        <row r="13">
          <cell r="A13">
            <v>1430163</v>
          </cell>
          <cell r="B13">
            <v>7500</v>
          </cell>
          <cell r="C13">
            <v>127740</v>
          </cell>
          <cell r="D13" t="str">
            <v>R</v>
          </cell>
          <cell r="E13" t="str">
            <v>RESIDENCIAL E1</v>
          </cell>
          <cell r="F13" t="str">
            <v>Centro Docente San Jorge</v>
          </cell>
          <cell r="G13">
            <v>5.88</v>
          </cell>
          <cell r="H13">
            <v>1.1759999999999999</v>
          </cell>
          <cell r="I13" t="str">
            <v>GPM</v>
          </cell>
        </row>
        <row r="14">
          <cell r="A14">
            <v>1373143</v>
          </cell>
          <cell r="B14">
            <v>8994</v>
          </cell>
          <cell r="C14">
            <v>58626</v>
          </cell>
          <cell r="D14" t="str">
            <v>R</v>
          </cell>
          <cell r="E14" t="str">
            <v>RESIDENCIAL E2</v>
          </cell>
          <cell r="F14" t="str">
            <v>Escuela Julio Arboleda</v>
          </cell>
          <cell r="G14">
            <v>2.94</v>
          </cell>
          <cell r="H14">
            <v>0.58799999999999997</v>
          </cell>
          <cell r="I14" t="str">
            <v>GPM</v>
          </cell>
        </row>
        <row r="15">
          <cell r="A15">
            <v>1374443</v>
          </cell>
          <cell r="B15">
            <v>8994</v>
          </cell>
          <cell r="C15">
            <v>319446</v>
          </cell>
          <cell r="D15" t="str">
            <v>R</v>
          </cell>
          <cell r="E15" t="str">
            <v>RESIDENCIAL E2</v>
          </cell>
          <cell r="F15" t="str">
            <v>Escuela Emeterio Piedrahita</v>
          </cell>
          <cell r="G15">
            <v>14.28</v>
          </cell>
          <cell r="H15">
            <v>2.8559999999999999</v>
          </cell>
          <cell r="I15" t="str">
            <v>GP</v>
          </cell>
        </row>
        <row r="16">
          <cell r="A16">
            <v>1377086</v>
          </cell>
          <cell r="B16">
            <v>8994</v>
          </cell>
          <cell r="C16">
            <v>14006</v>
          </cell>
          <cell r="D16" t="str">
            <v>R</v>
          </cell>
          <cell r="E16" t="str">
            <v>RESIDENCIAL E2</v>
          </cell>
          <cell r="F16" t="str">
            <v>Fabrica de ataules</v>
          </cell>
          <cell r="G16">
            <v>1</v>
          </cell>
          <cell r="H16">
            <v>0.25</v>
          </cell>
          <cell r="I16" t="str">
            <v>PP</v>
          </cell>
        </row>
        <row r="17">
          <cell r="A17">
            <v>1377316</v>
          </cell>
          <cell r="B17">
            <v>10111</v>
          </cell>
          <cell r="C17">
            <v>164689</v>
          </cell>
          <cell r="D17" t="str">
            <v>R</v>
          </cell>
          <cell r="E17" t="str">
            <v>RESIDENCIAL E3</v>
          </cell>
          <cell r="F17" t="str">
            <v>Cementerio Católico</v>
          </cell>
          <cell r="G17">
            <v>7.2</v>
          </cell>
          <cell r="H17">
            <v>1.4400000000000002</v>
          </cell>
          <cell r="I17" t="str">
            <v>GP</v>
          </cell>
        </row>
        <row r="18">
          <cell r="A18">
            <v>1377446</v>
          </cell>
          <cell r="B18">
            <v>10111</v>
          </cell>
          <cell r="C18">
            <v>57509</v>
          </cell>
          <cell r="D18" t="str">
            <v>R</v>
          </cell>
          <cell r="E18" t="str">
            <v>RESIDENCIAL E3</v>
          </cell>
          <cell r="F18" t="str">
            <v>Escuela Sagrado Corazón de Jesús</v>
          </cell>
          <cell r="G18">
            <v>2.94</v>
          </cell>
          <cell r="H18">
            <v>0.58799999999999997</v>
          </cell>
          <cell r="I18" t="str">
            <v>GPM</v>
          </cell>
        </row>
        <row r="19">
          <cell r="A19">
            <v>1284155</v>
          </cell>
          <cell r="B19">
            <v>33579</v>
          </cell>
          <cell r="C19">
            <v>271171</v>
          </cell>
          <cell r="D19" t="str">
            <v>NR</v>
          </cell>
          <cell r="E19" t="str">
            <v>OFICIAL</v>
          </cell>
          <cell r="F19" t="str">
            <v>Hospital Benjamin Barney G.</v>
          </cell>
          <cell r="G19">
            <v>13.25</v>
          </cell>
          <cell r="H19">
            <v>2.6500000000000004</v>
          </cell>
          <cell r="I19" t="str">
            <v>GP</v>
          </cell>
        </row>
        <row r="20">
          <cell r="A20">
            <v>1294107</v>
          </cell>
          <cell r="B20">
            <v>33579</v>
          </cell>
          <cell r="C20">
            <v>140301</v>
          </cell>
          <cell r="D20" t="str">
            <v>NR</v>
          </cell>
          <cell r="E20" t="str">
            <v>OFICIAL</v>
          </cell>
          <cell r="F20" t="str">
            <v xml:space="preserve">I.E. Absalón Torres </v>
          </cell>
          <cell r="G20">
            <v>7.56</v>
          </cell>
          <cell r="H20">
            <v>1.512</v>
          </cell>
          <cell r="I20" t="str">
            <v>GP</v>
          </cell>
        </row>
        <row r="21">
          <cell r="A21">
            <v>1351179</v>
          </cell>
          <cell r="B21">
            <v>33579</v>
          </cell>
          <cell r="C21">
            <v>304521</v>
          </cell>
          <cell r="D21" t="str">
            <v>NR</v>
          </cell>
          <cell r="E21" t="str">
            <v>OFICIAL</v>
          </cell>
          <cell r="F21" t="str">
            <v>I.E. Regional Simón Bolívar</v>
          </cell>
          <cell r="G21">
            <v>14.7</v>
          </cell>
          <cell r="H21">
            <v>2.94</v>
          </cell>
          <cell r="I21" t="str">
            <v>GP</v>
          </cell>
        </row>
        <row r="22">
          <cell r="A22">
            <v>1371636</v>
          </cell>
          <cell r="B22">
            <v>33579</v>
          </cell>
          <cell r="C22">
            <v>193431</v>
          </cell>
          <cell r="D22" t="str">
            <v>NR</v>
          </cell>
          <cell r="E22" t="str">
            <v>OFICIAL</v>
          </cell>
          <cell r="F22" t="str">
            <v>I.E. Ciudad Florida</v>
          </cell>
          <cell r="G22">
            <v>9.8699999999999992</v>
          </cell>
          <cell r="H22">
            <v>1.974</v>
          </cell>
          <cell r="I22" t="str">
            <v>GP</v>
          </cell>
        </row>
        <row r="23">
          <cell r="A23">
            <v>1371994</v>
          </cell>
          <cell r="B23">
            <v>33579</v>
          </cell>
          <cell r="C23">
            <v>53361</v>
          </cell>
          <cell r="D23" t="str">
            <v>NR</v>
          </cell>
          <cell r="E23" t="str">
            <v>OFICIAL</v>
          </cell>
          <cell r="F23" t="str">
            <v>Liceo Tomas Carrasquilla</v>
          </cell>
          <cell r="G23">
            <v>3.78</v>
          </cell>
          <cell r="H23">
            <v>0.75600000000000001</v>
          </cell>
          <cell r="I23" t="str">
            <v>GPM</v>
          </cell>
        </row>
        <row r="24">
          <cell r="A24">
            <v>1373527</v>
          </cell>
          <cell r="B24">
            <v>33579</v>
          </cell>
          <cell r="C24">
            <v>106491</v>
          </cell>
          <cell r="D24" t="str">
            <v>NR</v>
          </cell>
          <cell r="E24" t="str">
            <v>OFICIAL</v>
          </cell>
          <cell r="F24" t="str">
            <v>I.E. Las Americas</v>
          </cell>
          <cell r="G24">
            <v>6.09</v>
          </cell>
          <cell r="H24">
            <v>1.218</v>
          </cell>
          <cell r="I24" t="str">
            <v>GP</v>
          </cell>
        </row>
        <row r="25">
          <cell r="A25">
            <v>1374500</v>
          </cell>
          <cell r="B25">
            <v>33579</v>
          </cell>
          <cell r="C25">
            <v>34041</v>
          </cell>
          <cell r="D25" t="str">
            <v>NR</v>
          </cell>
          <cell r="E25" t="str">
            <v>OFICIAL</v>
          </cell>
          <cell r="F25" t="str">
            <v>Escuela Jose E. Caro</v>
          </cell>
          <cell r="G25">
            <v>2.94</v>
          </cell>
          <cell r="H25">
            <v>0.58799999999999997</v>
          </cell>
          <cell r="I25" t="str">
            <v>GPM</v>
          </cell>
        </row>
        <row r="26">
          <cell r="A26">
            <v>1375649</v>
          </cell>
          <cell r="B26">
            <v>33579</v>
          </cell>
          <cell r="C26">
            <v>506421</v>
          </cell>
          <cell r="D26" t="str">
            <v>NR</v>
          </cell>
          <cell r="E26" t="str">
            <v>OFICIAL</v>
          </cell>
          <cell r="F26" t="str">
            <v>Galeria municipal</v>
          </cell>
          <cell r="G26">
            <v>20</v>
          </cell>
          <cell r="H26">
            <v>4</v>
          </cell>
          <cell r="I26" t="str">
            <v>GP</v>
          </cell>
        </row>
        <row r="27">
          <cell r="A27">
            <v>1376642</v>
          </cell>
          <cell r="B27">
            <v>33579</v>
          </cell>
          <cell r="C27">
            <v>203091</v>
          </cell>
          <cell r="D27" t="str">
            <v>NR</v>
          </cell>
          <cell r="E27" t="str">
            <v>OFICIAL</v>
          </cell>
          <cell r="F27" t="str">
            <v>Centro Docente Policarpa Salav.</v>
          </cell>
          <cell r="G27">
            <v>10.29</v>
          </cell>
          <cell r="H27">
            <v>2.0579999999999998</v>
          </cell>
          <cell r="I27" t="str">
            <v>GP</v>
          </cell>
        </row>
        <row r="28">
          <cell r="A28">
            <v>1439349</v>
          </cell>
          <cell r="B28">
            <v>33579</v>
          </cell>
          <cell r="C28">
            <v>53361</v>
          </cell>
          <cell r="D28" t="str">
            <v>NR</v>
          </cell>
          <cell r="E28" t="str">
            <v>OFICIAL</v>
          </cell>
          <cell r="F28" t="str">
            <v>Escuela Merceditas Forero</v>
          </cell>
          <cell r="G28">
            <v>3.78</v>
          </cell>
          <cell r="H28">
            <v>0.75600000000000001</v>
          </cell>
          <cell r="I28" t="str">
            <v>GPM</v>
          </cell>
        </row>
      </sheetData>
      <sheetData sheetId="2">
        <row r="1">
          <cell r="A1" t="str">
            <v>NIS_RAD</v>
          </cell>
          <cell r="B1" t="str">
            <v>total tarifa mes</v>
          </cell>
          <cell r="C1" t="str">
            <v>AJUSTE</v>
          </cell>
          <cell r="D1" t="str">
            <v>CLASE DE USO</v>
          </cell>
          <cell r="E1" t="str">
            <v>CÓDIGO CLASE DE USO</v>
          </cell>
          <cell r="F1" t="str">
            <v>DESCRIPCION</v>
          </cell>
          <cell r="G1" t="str">
            <v>PRODUCCION EN METROS CUBICOS</v>
          </cell>
          <cell r="H1" t="str">
            <v>producción en toneladas</v>
          </cell>
          <cell r="I1" t="str">
            <v>Tipo de productor</v>
          </cell>
        </row>
        <row r="2">
          <cell r="A2">
            <v>1430163</v>
          </cell>
          <cell r="B2">
            <v>7500</v>
          </cell>
          <cell r="C2">
            <v>127740</v>
          </cell>
          <cell r="D2" t="str">
            <v>R</v>
          </cell>
          <cell r="E2" t="str">
            <v>RESIDENCIAL E1</v>
          </cell>
          <cell r="F2" t="str">
            <v>Centro Docente San Jorge</v>
          </cell>
          <cell r="G2">
            <v>5.88</v>
          </cell>
          <cell r="H2">
            <v>1.1759999999999999</v>
          </cell>
          <cell r="I2" t="str">
            <v>GPM</v>
          </cell>
        </row>
        <row r="3">
          <cell r="A3">
            <v>1373143</v>
          </cell>
          <cell r="B3">
            <v>8994</v>
          </cell>
          <cell r="C3">
            <v>58626</v>
          </cell>
          <cell r="D3" t="str">
            <v>R</v>
          </cell>
          <cell r="E3" t="str">
            <v>RESIDENCIAL E2</v>
          </cell>
          <cell r="F3" t="str">
            <v>Escuela Julio Arboleda</v>
          </cell>
          <cell r="G3">
            <v>2.94</v>
          </cell>
          <cell r="H3">
            <v>0.58799999999999997</v>
          </cell>
          <cell r="I3" t="str">
            <v>GPM</v>
          </cell>
        </row>
        <row r="4">
          <cell r="A4">
            <v>1374443</v>
          </cell>
          <cell r="B4">
            <v>8994</v>
          </cell>
          <cell r="C4">
            <v>319446</v>
          </cell>
          <cell r="D4" t="str">
            <v>R</v>
          </cell>
          <cell r="E4" t="str">
            <v>RESIDENCIAL E2</v>
          </cell>
          <cell r="F4" t="str">
            <v>Escuela Emeterio Piedrahita</v>
          </cell>
          <cell r="G4">
            <v>14.28</v>
          </cell>
          <cell r="H4">
            <v>2.8559999999999999</v>
          </cell>
          <cell r="I4" t="str">
            <v>GP</v>
          </cell>
        </row>
        <row r="5">
          <cell r="A5">
            <v>1377086</v>
          </cell>
          <cell r="B5">
            <v>8994</v>
          </cell>
          <cell r="C5">
            <v>14006</v>
          </cell>
          <cell r="D5" t="str">
            <v>R</v>
          </cell>
          <cell r="E5" t="str">
            <v>RESIDENCIAL E2</v>
          </cell>
          <cell r="F5" t="str">
            <v>Fabrica de ataules</v>
          </cell>
          <cell r="G5">
            <v>1</v>
          </cell>
          <cell r="H5">
            <v>0.25</v>
          </cell>
          <cell r="I5" t="str">
            <v>PP</v>
          </cell>
        </row>
        <row r="6">
          <cell r="A6">
            <v>1377316</v>
          </cell>
          <cell r="B6">
            <v>10111</v>
          </cell>
          <cell r="C6">
            <v>164689</v>
          </cell>
          <cell r="D6" t="str">
            <v>R</v>
          </cell>
          <cell r="E6" t="str">
            <v>RESIDENCIAL E3</v>
          </cell>
          <cell r="F6" t="str">
            <v>Cementerio Católico</v>
          </cell>
          <cell r="G6">
            <v>7.2</v>
          </cell>
          <cell r="H6">
            <v>1.4400000000000002</v>
          </cell>
          <cell r="I6" t="str">
            <v>GP</v>
          </cell>
        </row>
        <row r="7">
          <cell r="A7">
            <v>1377446</v>
          </cell>
          <cell r="B7">
            <v>10111</v>
          </cell>
          <cell r="C7">
            <v>57509</v>
          </cell>
          <cell r="D7" t="str">
            <v>R</v>
          </cell>
          <cell r="E7" t="str">
            <v>RESIDENCIAL E3</v>
          </cell>
          <cell r="F7" t="str">
            <v>Escuela Sagrado Corazón de Jesús</v>
          </cell>
          <cell r="G7">
            <v>2.94</v>
          </cell>
          <cell r="H7">
            <v>0.58799999999999997</v>
          </cell>
          <cell r="I7" t="str">
            <v>GPM</v>
          </cell>
        </row>
        <row r="8">
          <cell r="A8">
            <v>1319205</v>
          </cell>
          <cell r="B8">
            <v>21999.999639939557</v>
          </cell>
          <cell r="C8">
            <v>378890</v>
          </cell>
          <cell r="D8" t="str">
            <v>NR</v>
          </cell>
          <cell r="E8" t="str">
            <v>COMERCIAL</v>
          </cell>
          <cell r="F8" t="str">
            <v>El Rendidor</v>
          </cell>
          <cell r="G8">
            <v>17.43</v>
          </cell>
          <cell r="H8">
            <v>3.4860000000000002</v>
          </cell>
          <cell r="I8" t="str">
            <v>GP</v>
          </cell>
        </row>
        <row r="9">
          <cell r="A9">
            <v>1372272</v>
          </cell>
          <cell r="B9">
            <v>21999.999639939557</v>
          </cell>
          <cell r="C9">
            <v>21470</v>
          </cell>
          <cell r="D9" t="str">
            <v>NR</v>
          </cell>
          <cell r="E9" t="str">
            <v>COMERCIAL</v>
          </cell>
          <cell r="F9" t="str">
            <v>Colegio Ricardo Nieto</v>
          </cell>
          <cell r="G9">
            <v>1.89</v>
          </cell>
          <cell r="H9">
            <v>0.378</v>
          </cell>
          <cell r="I9" t="str">
            <v>GPM</v>
          </cell>
        </row>
        <row r="10">
          <cell r="A10">
            <v>1372837</v>
          </cell>
          <cell r="B10">
            <v>21999.999639939557</v>
          </cell>
          <cell r="C10">
            <v>200753</v>
          </cell>
          <cell r="D10" t="str">
            <v>NR</v>
          </cell>
          <cell r="E10" t="str">
            <v>COMERCIAL</v>
          </cell>
          <cell r="F10" t="str">
            <v>Herpo</v>
          </cell>
          <cell r="G10">
            <v>5.43</v>
          </cell>
          <cell r="H10">
            <v>1.0860000000000001</v>
          </cell>
          <cell r="I10" t="str">
            <v>GPM</v>
          </cell>
        </row>
        <row r="11">
          <cell r="A11">
            <v>1373500</v>
          </cell>
          <cell r="B11">
            <v>21999.999639939557</v>
          </cell>
          <cell r="C11">
            <v>10200</v>
          </cell>
          <cell r="D11" t="str">
            <v>NR</v>
          </cell>
          <cell r="E11" t="str">
            <v>COMERCIAL</v>
          </cell>
          <cell r="F11" t="str">
            <v>Colegio emmanuel</v>
          </cell>
          <cell r="G11">
            <v>1.4</v>
          </cell>
          <cell r="H11">
            <v>0.27999999999999997</v>
          </cell>
          <cell r="I11" t="str">
            <v>GPM</v>
          </cell>
        </row>
        <row r="12">
          <cell r="A12">
            <v>1376002</v>
          </cell>
          <cell r="B12">
            <v>21999.999639939557</v>
          </cell>
          <cell r="C12">
            <v>1000</v>
          </cell>
          <cell r="D12" t="str">
            <v>NR</v>
          </cell>
          <cell r="E12" t="str">
            <v>COMERCIAL</v>
          </cell>
          <cell r="F12" t="str">
            <v>Mercamax</v>
          </cell>
          <cell r="G12">
            <v>1</v>
          </cell>
          <cell r="H12">
            <v>0.25</v>
          </cell>
          <cell r="I12" t="str">
            <v>PP</v>
          </cell>
        </row>
        <row r="13">
          <cell r="A13">
            <v>1436492</v>
          </cell>
          <cell r="B13">
            <v>21999.999639939557</v>
          </cell>
          <cell r="C13">
            <v>21470</v>
          </cell>
          <cell r="D13" t="str">
            <v>NR</v>
          </cell>
          <cell r="E13" t="str">
            <v>COMERCIAL</v>
          </cell>
          <cell r="F13" t="str">
            <v>Super Ya</v>
          </cell>
          <cell r="G13">
            <v>1.89</v>
          </cell>
          <cell r="H13">
            <v>0.378</v>
          </cell>
          <cell r="I13" t="str">
            <v>GPM</v>
          </cell>
        </row>
        <row r="14">
          <cell r="A14">
            <v>1441950</v>
          </cell>
          <cell r="B14">
            <v>21999.999639939557</v>
          </cell>
          <cell r="C14">
            <v>550</v>
          </cell>
          <cell r="D14" t="str">
            <v>NR</v>
          </cell>
          <cell r="E14" t="str">
            <v>COMERCIAL</v>
          </cell>
          <cell r="F14" t="str">
            <v>Hogar Infantil Las Abejitas</v>
          </cell>
          <cell r="G14">
            <v>0.55000000000000004</v>
          </cell>
          <cell r="H14">
            <v>0.13750000000000001</v>
          </cell>
          <cell r="I14" t="str">
            <v>PP</v>
          </cell>
        </row>
        <row r="15">
          <cell r="A15">
            <v>1453955</v>
          </cell>
          <cell r="B15">
            <v>21999.999639939557</v>
          </cell>
          <cell r="C15">
            <v>74600</v>
          </cell>
          <cell r="D15" t="str">
            <v>NR</v>
          </cell>
          <cell r="E15" t="str">
            <v>COMERCIAL</v>
          </cell>
          <cell r="F15" t="str">
            <v>Parque Recreacional Comfaunion</v>
          </cell>
          <cell r="G15">
            <v>4.2</v>
          </cell>
          <cell r="H15">
            <v>0.84000000000000008</v>
          </cell>
          <cell r="I15" t="str">
            <v>GPM</v>
          </cell>
        </row>
        <row r="16">
          <cell r="A16">
            <v>2660991</v>
          </cell>
          <cell r="B16">
            <v>21999.999639939557</v>
          </cell>
          <cell r="C16">
            <v>1000</v>
          </cell>
          <cell r="D16" t="str">
            <v>NR</v>
          </cell>
          <cell r="E16" t="str">
            <v>COMERCIAL</v>
          </cell>
          <cell r="F16" t="str">
            <v>Supermercado el vecino</v>
          </cell>
          <cell r="G16">
            <v>1</v>
          </cell>
          <cell r="H16">
            <v>0.25</v>
          </cell>
          <cell r="I16" t="str">
            <v>PP</v>
          </cell>
        </row>
        <row r="17">
          <cell r="A17">
            <v>1284155</v>
          </cell>
          <cell r="B17">
            <v>33579</v>
          </cell>
          <cell r="C17">
            <v>271171</v>
          </cell>
          <cell r="D17" t="str">
            <v>NR</v>
          </cell>
          <cell r="E17" t="str">
            <v>OFICIAL</v>
          </cell>
          <cell r="F17" t="str">
            <v>Hospital Benjamin Barney G.</v>
          </cell>
          <cell r="G17">
            <v>13.25</v>
          </cell>
          <cell r="H17">
            <v>2.6500000000000004</v>
          </cell>
          <cell r="I17" t="str">
            <v>GP</v>
          </cell>
        </row>
        <row r="18">
          <cell r="A18">
            <v>1294107</v>
          </cell>
          <cell r="B18">
            <v>33579</v>
          </cell>
          <cell r="C18">
            <v>140301</v>
          </cell>
          <cell r="D18" t="str">
            <v>NR</v>
          </cell>
          <cell r="E18" t="str">
            <v>OFICIAL</v>
          </cell>
          <cell r="F18" t="str">
            <v xml:space="preserve">I.E. Absalón Torres </v>
          </cell>
          <cell r="G18">
            <v>7.56</v>
          </cell>
          <cell r="H18">
            <v>1.512</v>
          </cell>
          <cell r="I18" t="str">
            <v>GP</v>
          </cell>
        </row>
        <row r="19">
          <cell r="A19">
            <v>1371636</v>
          </cell>
          <cell r="B19">
            <v>33579</v>
          </cell>
          <cell r="C19">
            <v>193431</v>
          </cell>
          <cell r="D19" t="str">
            <v>NR</v>
          </cell>
          <cell r="E19" t="str">
            <v>OFICIAL</v>
          </cell>
          <cell r="F19" t="str">
            <v>I.E. Ciudad Florida</v>
          </cell>
          <cell r="G19">
            <v>9.8699999999999992</v>
          </cell>
          <cell r="H19">
            <v>1.974</v>
          </cell>
          <cell r="I19" t="str">
            <v>GP</v>
          </cell>
        </row>
        <row r="20">
          <cell r="A20">
            <v>1371994</v>
          </cell>
          <cell r="B20">
            <v>33579</v>
          </cell>
          <cell r="C20">
            <v>53361</v>
          </cell>
          <cell r="D20" t="str">
            <v>NR</v>
          </cell>
          <cell r="E20" t="str">
            <v>OFICIAL</v>
          </cell>
          <cell r="F20" t="str">
            <v>Liceo Tomas Carrasquilla</v>
          </cell>
          <cell r="G20">
            <v>3.78</v>
          </cell>
          <cell r="H20">
            <v>0.75600000000000001</v>
          </cell>
          <cell r="I20" t="str">
            <v>GPM</v>
          </cell>
        </row>
        <row r="21">
          <cell r="A21">
            <v>1373527</v>
          </cell>
          <cell r="B21">
            <v>33579</v>
          </cell>
          <cell r="C21">
            <v>106491</v>
          </cell>
          <cell r="D21" t="str">
            <v>NR</v>
          </cell>
          <cell r="E21" t="str">
            <v>OFICIAL</v>
          </cell>
          <cell r="F21" t="str">
            <v>I.E. Las Americas</v>
          </cell>
          <cell r="G21">
            <v>6.09</v>
          </cell>
          <cell r="H21">
            <v>1.218</v>
          </cell>
          <cell r="I21" t="str">
            <v>GP</v>
          </cell>
        </row>
        <row r="22">
          <cell r="A22">
            <v>1374500</v>
          </cell>
          <cell r="B22">
            <v>33579</v>
          </cell>
          <cell r="C22">
            <v>34041</v>
          </cell>
          <cell r="D22" t="str">
            <v>NR</v>
          </cell>
          <cell r="E22" t="str">
            <v>OFICIAL</v>
          </cell>
          <cell r="F22" t="str">
            <v>Escuela Jose E. Caro</v>
          </cell>
          <cell r="G22">
            <v>2.94</v>
          </cell>
          <cell r="H22">
            <v>0.58799999999999997</v>
          </cell>
          <cell r="I22" t="str">
            <v>GPM</v>
          </cell>
        </row>
        <row r="23">
          <cell r="A23">
            <v>1375649</v>
          </cell>
          <cell r="B23">
            <v>33579</v>
          </cell>
          <cell r="C23">
            <v>506421</v>
          </cell>
          <cell r="D23" t="str">
            <v>NR</v>
          </cell>
          <cell r="E23" t="str">
            <v>OFICIAL</v>
          </cell>
          <cell r="F23" t="str">
            <v>Galeria municipal</v>
          </cell>
          <cell r="G23">
            <v>20</v>
          </cell>
          <cell r="H23">
            <v>4</v>
          </cell>
          <cell r="I23" t="str">
            <v>GP</v>
          </cell>
        </row>
        <row r="24">
          <cell r="A24">
            <v>1376642</v>
          </cell>
          <cell r="B24">
            <v>33579</v>
          </cell>
          <cell r="C24">
            <v>203091</v>
          </cell>
          <cell r="D24" t="str">
            <v>NR</v>
          </cell>
          <cell r="E24" t="str">
            <v>OFICIAL</v>
          </cell>
          <cell r="F24" t="str">
            <v>Centro Docente Policarpa Salav.</v>
          </cell>
          <cell r="G24">
            <v>10.29</v>
          </cell>
          <cell r="H24">
            <v>2.0579999999999998</v>
          </cell>
          <cell r="I24" t="str">
            <v>GP</v>
          </cell>
        </row>
        <row r="25">
          <cell r="A25">
            <v>1439349</v>
          </cell>
          <cell r="B25">
            <v>33579</v>
          </cell>
          <cell r="C25">
            <v>53361</v>
          </cell>
          <cell r="D25" t="str">
            <v>NR</v>
          </cell>
          <cell r="E25" t="str">
            <v>OFICIAL</v>
          </cell>
          <cell r="F25" t="str">
            <v>Escuela Merceditas Forero</v>
          </cell>
          <cell r="G25">
            <v>3.78</v>
          </cell>
          <cell r="H25">
            <v>0.75600000000000001</v>
          </cell>
          <cell r="I25" t="str">
            <v>GPM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PROYECTOS"/>
      <sheetName val="POIR 39945"/>
      <sheetName val="Hoja1"/>
      <sheetName val="LISTAS"/>
      <sheetName val="CONTRATACION SGP"/>
      <sheetName val="LIQUIDACION SGP"/>
    </sheetNames>
    <sheetDataSet>
      <sheetData sheetId="0"/>
      <sheetData sheetId="1"/>
      <sheetData sheetId="2"/>
      <sheetData sheetId="3">
        <row r="3">
          <cell r="L3" t="str">
            <v xml:space="preserve"> Estudio de costo mínimo  </v>
          </cell>
          <cell r="O3" t="str">
            <v xml:space="preserve"> Factibilidad  </v>
          </cell>
        </row>
        <row r="4">
          <cell r="L4" t="str">
            <v xml:space="preserve"> Estudio de soporte específico  </v>
          </cell>
          <cell r="O4" t="str">
            <v xml:space="preserve"> Prediseño  </v>
          </cell>
        </row>
        <row r="5">
          <cell r="L5" t="str">
            <v xml:space="preserve"> Análisis de cuellos de botella  </v>
          </cell>
          <cell r="O5" t="str">
            <v xml:space="preserve"> Diseño  </v>
          </cell>
        </row>
        <row r="6">
          <cell r="L6" t="str">
            <v xml:space="preserve"> Plan departamental  </v>
          </cell>
        </row>
        <row r="7">
          <cell r="L7" t="str">
            <v xml:space="preserve"> Plan de saneamiento y manejo de vertimientos  </v>
          </cell>
        </row>
        <row r="8">
          <cell r="L8" t="str">
            <v xml:space="preserve"> Plan de gestión ambiental  </v>
          </cell>
        </row>
        <row r="9">
          <cell r="L9" t="str">
            <v xml:space="preserve"> Plan de ordenamiento territorial  </v>
          </cell>
        </row>
        <row r="10">
          <cell r="L10" t="str">
            <v xml:space="preserve"> Estudio de vulnerabilidad  </v>
          </cell>
        </row>
        <row r="11">
          <cell r="L11" t="str">
            <v xml:space="preserve"> Plan de desarrollo  </v>
          </cell>
        </row>
        <row r="19">
          <cell r="A19" t="str">
            <v>ACUEDUCTO_3146</v>
          </cell>
        </row>
        <row r="20">
          <cell r="A20" t="str">
            <v>ALCANTARILLADO_3146</v>
          </cell>
        </row>
        <row r="21">
          <cell r="A21" t="str">
            <v>ASEO_3146</v>
          </cell>
        </row>
        <row r="23">
          <cell r="A23" t="str">
            <v>SI</v>
          </cell>
          <cell r="C23" t="str">
            <v>Reposición</v>
          </cell>
        </row>
        <row r="24">
          <cell r="A24" t="str">
            <v>NO</v>
          </cell>
          <cell r="C24" t="str">
            <v>Expansión</v>
          </cell>
        </row>
        <row r="36">
          <cell r="B36" t="str">
            <v>En Ejecución</v>
          </cell>
          <cell r="C36" t="str">
            <v>En Ejecución</v>
          </cell>
        </row>
        <row r="37">
          <cell r="B37" t="str">
            <v>Alistamiento</v>
          </cell>
          <cell r="C37" t="str">
            <v>Finalizado</v>
          </cell>
        </row>
        <row r="38">
          <cell r="B38" t="str">
            <v>Aplazado</v>
          </cell>
        </row>
        <row r="39">
          <cell r="B39" t="str">
            <v>Interrumpido</v>
          </cell>
        </row>
        <row r="40">
          <cell r="B40" t="str">
            <v>Cancelado</v>
          </cell>
        </row>
        <row r="41">
          <cell r="B41" t="str">
            <v>Finalizado</v>
          </cell>
        </row>
        <row r="50">
          <cell r="A50" t="str">
            <v xml:space="preserve"> Pago servicio de la deuda  </v>
          </cell>
        </row>
        <row r="51">
          <cell r="A51" t="str">
            <v xml:space="preserve"> Preinversión en diseños, estudios o interventorías  </v>
          </cell>
        </row>
        <row r="52">
          <cell r="A52" t="str">
            <v xml:space="preserve"> Formulación, implantación y acciones de fortalecimiento del servicio  </v>
          </cell>
        </row>
        <row r="53">
          <cell r="A53" t="str">
            <v xml:space="preserve"> Construcción, ampliación, optimización y mejoramiento de los sistemas de acueducto y alcantarillado y aseo;  </v>
          </cell>
        </row>
        <row r="54">
          <cell r="A54" t="str">
            <v xml:space="preserve"> Programas de macro y micromedición;  </v>
          </cell>
        </row>
        <row r="55">
          <cell r="A55" t="str">
            <v xml:space="preserve"> Programas de reducción de agua no contabilizada;  </v>
          </cell>
        </row>
        <row r="56">
          <cell r="A56" t="str">
            <v xml:space="preserve"> Adquisición de los equipos requeridos para la operación de los sistemas de agua potable y saneamiento básico;  </v>
          </cell>
        </row>
        <row r="57">
          <cell r="A57" t="str">
            <v xml:space="preserve"> Participación en la estructuración, implementación e inversión en  infraestructura de esquemas regionales de prestación de los municipios.</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Costos de Referencia"/>
      <sheetName val="Indices"/>
      <sheetName val="Actualización Costos"/>
      <sheetName val="TDI "/>
      <sheetName val="Tarifa"/>
      <sheetName val="Recaudo mes"/>
    </sheetNames>
    <sheetDataSet>
      <sheetData sheetId="0">
        <row r="146">
          <cell r="E146">
            <v>19.600000000000001</v>
          </cell>
          <cell r="G146">
            <v>1781</v>
          </cell>
        </row>
      </sheetData>
      <sheetData sheetId="1">
        <row r="7">
          <cell r="C7">
            <v>1781</v>
          </cell>
        </row>
        <row r="9">
          <cell r="C9">
            <v>356.02929999999998</v>
          </cell>
        </row>
        <row r="11">
          <cell r="C11">
            <v>500</v>
          </cell>
        </row>
        <row r="13">
          <cell r="C13">
            <v>8100</v>
          </cell>
        </row>
        <row r="15">
          <cell r="C15">
            <v>158.94177414373948</v>
          </cell>
        </row>
        <row r="22">
          <cell r="C22">
            <v>27200</v>
          </cell>
        </row>
        <row r="23">
          <cell r="C23">
            <v>0</v>
          </cell>
        </row>
        <row r="25">
          <cell r="C25">
            <v>5550.0000000000009</v>
          </cell>
        </row>
        <row r="26">
          <cell r="C26">
            <v>500</v>
          </cell>
        </row>
        <row r="27">
          <cell r="C27">
            <v>5550.0000000000009</v>
          </cell>
        </row>
        <row r="28">
          <cell r="C28">
            <v>31.1</v>
          </cell>
        </row>
        <row r="29">
          <cell r="C29">
            <v>0</v>
          </cell>
        </row>
        <row r="31">
          <cell r="C31">
            <v>26566</v>
          </cell>
        </row>
        <row r="40">
          <cell r="C40">
            <v>1</v>
          </cell>
        </row>
        <row r="41">
          <cell r="C41">
            <v>0</v>
          </cell>
        </row>
        <row r="44">
          <cell r="C44">
            <v>4448.7</v>
          </cell>
        </row>
      </sheetData>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MPLO DEVOLUCIONES"/>
      <sheetName val="DEVOLUCIONES acuerdo"/>
      <sheetName val="DEVOL EMAB ACUERDO"/>
      <sheetName val="DEV EMAB"/>
      <sheetName val="VARIACION DEL CDT"/>
      <sheetName val="DEVOL INTEGRA EMAB"/>
      <sheetName val="DEVOLUCION SOLO EMAB"/>
      <sheetName val="mayores cobros EMAB por estrato"/>
      <sheetName val="PROY DEVOLUCION EMAB ESTRA"/>
      <sheetName val="CALCULO TARIFAS 98_01"/>
      <sheetName val="CALCULOS TARIFAS"/>
      <sheetName val="BD 01_2002"/>
      <sheetName val="BD 01_2015"/>
      <sheetName val="mayores cobros segun tarifas"/>
      <sheetName val="mayores cobros por estrato"/>
      <sheetName val="PROYECCION DEVOLUCION"/>
      <sheetName val="PROYECCION DEVOLUCION ESTRATO"/>
      <sheetName val="EJEMPLO DEVOL SIN CAPITALIZAR"/>
      <sheetName val="DEVOL 2007_2014"/>
      <sheetName val="MAYORES VALORES EMAB"/>
      <sheetName val="GRAFICA"/>
      <sheetName val="Hoja2"/>
      <sheetName val="Hoja1"/>
      <sheetName val="CALCULO TARIFAS 98_01 excedente"/>
      <sheetName val="CALCULOS TARIFAS excedente"/>
      <sheetName val="DEVOL INTEGRA EMAB estrato"/>
      <sheetName val="DEVOLUCION SOLO EMAB estrato"/>
      <sheetName val="DEVOL SEGUN TARIFAS"/>
      <sheetName val="DEVOLUCION"/>
    </sheetNames>
    <sheetDataSet>
      <sheetData sheetId="0"/>
      <sheetData sheetId="1"/>
      <sheetData sheetId="2"/>
      <sheetData sheetId="3"/>
      <sheetData sheetId="4"/>
      <sheetData sheetId="5"/>
      <sheetData sheetId="6"/>
      <sheetData sheetId="7"/>
      <sheetData sheetId="8"/>
      <sheetData sheetId="9">
        <row r="6">
          <cell r="B6">
            <v>2000</v>
          </cell>
        </row>
        <row r="8">
          <cell r="B8">
            <v>0.12</v>
          </cell>
        </row>
        <row r="10">
          <cell r="B10">
            <v>23216</v>
          </cell>
        </row>
        <row r="12">
          <cell r="B12">
            <v>0.23740043504479671</v>
          </cell>
        </row>
        <row r="13">
          <cell r="B13">
            <v>30727.488499999999</v>
          </cell>
        </row>
        <row r="14">
          <cell r="B14">
            <v>3687.2986199999996</v>
          </cell>
        </row>
        <row r="21">
          <cell r="B21">
            <v>0</v>
          </cell>
        </row>
        <row r="22">
          <cell r="B22">
            <v>1512806.4413204996</v>
          </cell>
        </row>
        <row r="23">
          <cell r="B23">
            <v>5202601.3624862405</v>
          </cell>
        </row>
        <row r="24">
          <cell r="B24">
            <v>6715407.8038067399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ÑO BASE"/>
      <sheetName val="COSTOS AJUSTADOS"/>
      <sheetName val="CTE"/>
      <sheetName val="CDT"/>
      <sheetName val="ACTUALIZACIÓN DE COSTOS"/>
      <sheetName val="Minimización"/>
      <sheetName val="TDi"/>
      <sheetName val="TARIFAS"/>
      <sheetName val="Ingresos"/>
      <sheetName val="Variables"/>
    </sheetNames>
    <sheetDataSet>
      <sheetData sheetId="0"/>
      <sheetData sheetId="1"/>
      <sheetData sheetId="2">
        <row r="13">
          <cell r="C13">
            <v>63280</v>
          </cell>
        </row>
      </sheetData>
      <sheetData sheetId="3">
        <row r="5">
          <cell r="C5">
            <v>0</v>
          </cell>
        </row>
      </sheetData>
      <sheetData sheetId="4">
        <row r="3">
          <cell r="C3">
            <v>0</v>
          </cell>
        </row>
      </sheetData>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_Empresas"/>
      <sheetName val="Datos_Historicos"/>
      <sheetName val="ICU"/>
      <sheetName val="WACC"/>
      <sheetName val="Icuf-Ipuf"/>
      <sheetName val="Hoja3"/>
      <sheetName val="Modelo"/>
      <sheetName val="Impactos_Seg1"/>
      <sheetName val="Impactos_Seg2"/>
      <sheetName val="Tarifas"/>
      <sheetName val="Tablero"/>
      <sheetName val="BD_Impactos"/>
      <sheetName val="Hoja1"/>
      <sheetName val="Graficos-Diagnostico"/>
      <sheetName val="CMI"/>
      <sheetName val="IncrComparables"/>
      <sheetName val="Datos_CAYCO"/>
      <sheetName val="Movet CA CO"/>
      <sheetName val="Activos"/>
      <sheetName val="DANE_Censo2005"/>
      <sheetName val="Datos_Cial"/>
      <sheetName val="Datos_Tarifas"/>
      <sheetName val="IndicesNal"/>
      <sheetName val="Datos_Puc_GTO"/>
      <sheetName val="Hoja1 (2)"/>
      <sheetName val="Subsidios 2011"/>
      <sheetName val="subsidios 2012"/>
      <sheetName val="Datos_Puc_Bce"/>
      <sheetName val="Datos_Puc_ER"/>
      <sheetName val="VIVIENDAS_Proy"/>
      <sheetName val="PIB_Proy"/>
      <sheetName val="Cartera"/>
      <sheetName val="Encuesta_Servicio"/>
      <sheetName val="Gastos Viviendas"/>
      <sheetName val="ca y ca 287 (2002-2003"/>
      <sheetName val="CA Y CO 287"/>
      <sheetName val="Datos PDF 2012"/>
      <sheetName val="Cuadro 4.3"/>
      <sheetName val="Cuadro 4.26"/>
      <sheetName val="Hoja2"/>
    </sheetNames>
    <sheetDataSet>
      <sheetData sheetId="0">
        <row r="2">
          <cell r="B2" t="str">
            <v>ACUASAN E.I.C.E  E.S.P (SAN GIL)</v>
          </cell>
        </row>
        <row r="3">
          <cell r="B3" t="str">
            <v>ACUAVIVA S.A. E.S.P. (PALMIRA)</v>
          </cell>
        </row>
        <row r="4">
          <cell r="B4" t="str">
            <v xml:space="preserve">VIRTUAL DE BUCARAMANGA </v>
          </cell>
        </row>
        <row r="5">
          <cell r="B5" t="str">
            <v>ACUEDUCTO Y ALCANTARILLADO DE POPAYAN S.A.  E.S.P</v>
          </cell>
        </row>
        <row r="6">
          <cell r="B6" t="str">
            <v>ACUEDUCTOS Y ALCANTARILLADOS SOSTENIBLES A.A.S. S.A.  E.S.P.</v>
          </cell>
        </row>
        <row r="7">
          <cell r="B7" t="str">
            <v>AGUAS DE BUGA S.A. E.S.P.</v>
          </cell>
        </row>
        <row r="8">
          <cell r="B8" t="str">
            <v>AGUAS DE CARTAGENA S.A.  E.S.P.</v>
          </cell>
        </row>
        <row r="9">
          <cell r="B9" t="str">
            <v>AGUAS DE LA SABANA S.A. E.S.P. (SINCELEJO)</v>
          </cell>
        </row>
        <row r="10">
          <cell r="B10" t="str">
            <v>AGUAS DE MANIZALES S.A  E.S.P</v>
          </cell>
        </row>
        <row r="11">
          <cell r="B11" t="str">
            <v>AGUAS DE RIONEGRO S.A.  E.S.P.</v>
          </cell>
        </row>
        <row r="12">
          <cell r="B12" t="str">
            <v>AGUAS KPITAL CÚCUTA S.A. E.S.P.</v>
          </cell>
        </row>
        <row r="13">
          <cell r="B13" t="str">
            <v>AGUASCOL ARBELAEZ S.A. E.S.P.</v>
          </cell>
        </row>
        <row r="14">
          <cell r="B14" t="str">
            <v>CENTROAGUAS S.A E.S.P (TULUA)</v>
          </cell>
        </row>
        <row r="15">
          <cell r="B15" t="str">
            <v>COMPAÑIA DEL ACUEDUCTO Y ALCANTARILLADO METROPOLITANO DE SANTA MARTA S.A. ESP</v>
          </cell>
        </row>
        <row r="16">
          <cell r="B16" t="str">
            <v>EMPRESA DE ACUEDUCTO ALCANTARILLADO Y ASEO DE ZIPAQUIRA E.S.P.</v>
          </cell>
        </row>
        <row r="17">
          <cell r="B17" t="str">
            <v>EMPRESA DE ACUEDUCTO Y ALCANTARILLADO DE BOGOTÁ E.S.P</v>
          </cell>
        </row>
        <row r="18">
          <cell r="B18" t="str">
            <v>EMPRESA DE ACUEDUCTO Y ALCANTARILLADO DE PEREIRA S.A. E.S.P.</v>
          </cell>
        </row>
        <row r="19">
          <cell r="B19" t="str">
            <v>EMPRESA DE ACUEDUCTO, ALCANTARILLADO Y ASEO DEL ESPINAL E.S.P.</v>
          </cell>
        </row>
        <row r="20">
          <cell r="B20" t="str">
            <v>EMPRESA DE AGUAS DE GIRARDOT, RICAURTE Y LA REGION S.A.  E.S.P.</v>
          </cell>
        </row>
        <row r="21">
          <cell r="B21" t="str">
            <v>EMPRESA DE OBRAS SANITARIAS DE CALDAS  S. A. EMPRESA DE SERVICIOS PUBLICOS</v>
          </cell>
        </row>
        <row r="22">
          <cell r="B22" t="str">
            <v>EMPRESA DE OBRAS SANITARIAS DE PASTO EMPOPASTO S.A. E.S.P.</v>
          </cell>
        </row>
        <row r="23">
          <cell r="B23" t="str">
            <v>EMPRESA DE OBRAS SANITARIAS DE SANTA ROSA DE CABAL EMPOCABAL</v>
          </cell>
        </row>
        <row r="24">
          <cell r="B24" t="str">
            <v>EMPRESA DE SERVICIOS PUBLICOS DE FUSAGASUGA E.S.P</v>
          </cell>
        </row>
        <row r="25">
          <cell r="B25" t="str">
            <v>EMPRESA DE SERVICIOS PUBLICOS DE OCAÑA S.A.  E.S.P.</v>
          </cell>
        </row>
        <row r="26">
          <cell r="B26" t="str">
            <v>EMPRESA DE SERVICIOS PUBLICOS DE PAMPLONA S.A. E.S.P.</v>
          </cell>
        </row>
        <row r="27">
          <cell r="B27" t="str">
            <v>EMPRESA DE SERVICIOS PÚBLICOS DE VALLEDUPAR S.A. EMDUPAR S.A. E.S.P.</v>
          </cell>
        </row>
        <row r="28">
          <cell r="B28" t="str">
            <v>EMPRESA DE SERVICIOS PUBLICOS DOMICILIARIOS DE DUITAMA S.A. E.S.P.</v>
          </cell>
        </row>
        <row r="29">
          <cell r="B29" t="str">
            <v>EMPRESA IBAGUEREÑA DE ACUEDUCTO Y ALCANTARILLADO S.A E.S.P OFICIAL</v>
          </cell>
        </row>
        <row r="30">
          <cell r="B30" t="str">
            <v>EMPRESA MULTIPROPOSITO DE CALARCA S.A. E.S.P.</v>
          </cell>
        </row>
        <row r="31">
          <cell r="B31" t="str">
            <v>EMPRESAS MUNICIPALES DE CALI E.I.C.E E.S.P</v>
          </cell>
        </row>
        <row r="32">
          <cell r="B32" t="str">
            <v>EMPRESAS MUNICIPALES DE CARTAGO E.S.P.</v>
          </cell>
        </row>
        <row r="33">
          <cell r="B33" t="str">
            <v>EMPRESAS MUNICIPALES DE SANTANDER DE QUILICHAO E.S.P.</v>
          </cell>
        </row>
        <row r="34">
          <cell r="B34" t="str">
            <v>EMPRESAS PUBLICAS DE ARMENIA</v>
          </cell>
        </row>
        <row r="35">
          <cell r="B35" t="str">
            <v>EMPRESAS PÚBLICAS DE LA CEJA E.S.P.</v>
          </cell>
        </row>
        <row r="36">
          <cell r="B36" t="str">
            <v>EMPRESAS PÚBLICAS DE MEDELLIN E.S.P.</v>
          </cell>
        </row>
        <row r="37">
          <cell r="B37" t="str">
            <v>EMPRESAS PÚBLICAS DE NEIVA E.S.P.</v>
          </cell>
        </row>
        <row r="38">
          <cell r="B38" t="str">
            <v>HYDROS CHIA S EN C.A.  E.S.P</v>
          </cell>
        </row>
        <row r="39">
          <cell r="B39" t="str">
            <v>HYDROS MOSQUERA S. EN C.A. E.S.P.</v>
          </cell>
        </row>
        <row r="40">
          <cell r="B40" t="str">
            <v>INGENIERIA TOTAL SERVICIOS PUBLICOS S.A. E.S.P</v>
          </cell>
        </row>
        <row r="41">
          <cell r="B41" t="str">
            <v>OPERADORES DE SERVICIOS S.A.  E.S.P.</v>
          </cell>
        </row>
        <row r="42">
          <cell r="B42" t="str">
            <v>PROACTIVA AGUA DE MONTERÍA S.A. E.S.P.</v>
          </cell>
        </row>
        <row r="43">
          <cell r="B43" t="str">
            <v>PROACTIVA AGUAS DE TUNJA S.A. E.S.P.</v>
          </cell>
        </row>
        <row r="44">
          <cell r="B44" t="str">
            <v>SOCIEDAD DE ACUEDUCTO, ALCANTARILLADO Y ASEO DE BARRANQUILLA S.A. E.S.P.</v>
          </cell>
        </row>
        <row r="45">
          <cell r="B45" t="str">
            <v>SOCIEDAD DE ACUEDUCTOS Y ALCANTARILLADOS DEL VALLE DEL CAUCA S.A.  E.S.P.</v>
          </cell>
        </row>
      </sheetData>
      <sheetData sheetId="1" refreshError="1"/>
      <sheetData sheetId="2" refreshError="1"/>
      <sheetData sheetId="3" refreshError="1"/>
      <sheetData sheetId="4" refreshError="1"/>
      <sheetData sheetId="5" refreshError="1"/>
      <sheetData sheetId="6">
        <row r="5">
          <cell r="C5">
            <v>2005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CBCC-2AC4-4DEB-ACAA-3ED3A50979F3}">
  <dimension ref="A1:AS30"/>
  <sheetViews>
    <sheetView tabSelected="1" topLeftCell="A2" zoomScale="85" zoomScaleNormal="85" workbookViewId="0">
      <pane xSplit="3" ySplit="2" topLeftCell="D4" activePane="bottomRight" state="frozen"/>
      <selection activeCell="L14" sqref="L14"/>
      <selection pane="topRight" activeCell="L14" sqref="L14"/>
      <selection pane="bottomLeft" activeCell="L14" sqref="L14"/>
      <selection pane="bottomRight" activeCell="D6" sqref="D6"/>
    </sheetView>
  </sheetViews>
  <sheetFormatPr baseColWidth="10" defaultColWidth="11.3984375" defaultRowHeight="14.4" x14ac:dyDescent="0.3"/>
  <cols>
    <col min="1" max="1" width="11.296875" style="38" customWidth="1"/>
    <col min="2" max="2" width="17" style="7" customWidth="1"/>
    <col min="3" max="3" width="48.69921875" style="7" customWidth="1"/>
    <col min="4" max="4" width="64.296875" style="7" bestFit="1" customWidth="1"/>
    <col min="5" max="5" width="11.09765625" style="38" customWidth="1"/>
    <col min="6" max="6" width="16.59765625" style="7" customWidth="1"/>
    <col min="7" max="7" width="16" style="7" customWidth="1"/>
    <col min="8" max="8" width="17" style="7" customWidth="1"/>
    <col min="9" max="9" width="16.09765625" style="38" customWidth="1"/>
    <col min="10" max="10" width="9.69921875" style="38" bestFit="1" customWidth="1"/>
    <col min="11" max="11" width="12.59765625" style="38" customWidth="1"/>
    <col min="12" max="12" width="11.8984375" style="38" customWidth="1"/>
    <col min="13" max="13" width="12.09765625" style="38" customWidth="1"/>
    <col min="14" max="14" width="13.8984375" style="38" customWidth="1"/>
    <col min="15" max="15" width="19.8984375" style="39" customWidth="1"/>
    <col min="16" max="16" width="18.09765625" style="7" customWidth="1"/>
    <col min="17" max="17" width="16.09765625" style="7" customWidth="1"/>
    <col min="18" max="18" width="14.8984375" style="7" customWidth="1"/>
    <col min="19" max="19" width="13.69921875" style="7" customWidth="1"/>
    <col min="20" max="20" width="19.09765625" style="7" customWidth="1"/>
    <col min="21" max="21" width="30" style="38" customWidth="1"/>
    <col min="22" max="22" width="12.59765625" style="38" customWidth="1"/>
    <col min="23" max="23" width="21" style="40" customWidth="1"/>
    <col min="24" max="24" width="18.59765625" style="38" customWidth="1"/>
    <col min="25" max="25" width="20.69921875" style="7" customWidth="1"/>
    <col min="26" max="26" width="25.296875" style="38" customWidth="1"/>
    <col min="27" max="27" width="25.3984375" style="38" customWidth="1"/>
    <col min="28" max="28" width="23.3984375" style="7" customWidth="1"/>
    <col min="29" max="30" width="24" style="7" customWidth="1"/>
    <col min="31" max="31" width="20.69921875" style="7" customWidth="1"/>
    <col min="32" max="32" width="24.8984375" style="7" customWidth="1"/>
    <col min="33" max="33" width="16.3984375" style="7" customWidth="1"/>
    <col min="34" max="34" width="16" style="7" customWidth="1"/>
    <col min="35" max="35" width="14.3984375" style="7" customWidth="1"/>
    <col min="36" max="36" width="18.296875" style="7" bestFit="1" customWidth="1"/>
    <col min="37" max="37" width="13" style="7" customWidth="1"/>
    <col min="38" max="38" width="14" style="7" customWidth="1"/>
    <col min="39" max="39" width="13.296875" style="7" customWidth="1"/>
    <col min="40" max="43" width="18" style="7" bestFit="1" customWidth="1"/>
    <col min="44" max="44" width="13.69921875" style="7" customWidth="1"/>
    <col min="45" max="45" width="14" style="7" bestFit="1" customWidth="1"/>
    <col min="46" max="16384" width="11.3984375" style="7"/>
  </cols>
  <sheetData>
    <row r="1" spans="1:45" ht="21.35" x14ac:dyDescent="0.3">
      <c r="A1" s="1" t="s">
        <v>0</v>
      </c>
      <c r="B1" s="2"/>
      <c r="C1" s="2"/>
      <c r="D1" s="2"/>
      <c r="E1" s="3"/>
      <c r="F1" s="2"/>
      <c r="G1" s="2"/>
      <c r="H1" s="2"/>
      <c r="I1" s="2"/>
      <c r="J1" s="2"/>
      <c r="K1" s="2"/>
      <c r="L1" s="2"/>
      <c r="M1" s="2"/>
      <c r="N1" s="3"/>
      <c r="O1" s="4"/>
      <c r="P1" s="2"/>
      <c r="Q1" s="2"/>
      <c r="R1" s="2"/>
      <c r="S1" s="2"/>
      <c r="T1" s="2"/>
      <c r="U1" s="2"/>
      <c r="V1" s="2"/>
      <c r="W1" s="5"/>
      <c r="X1" s="3"/>
      <c r="Y1" s="2"/>
      <c r="Z1" s="3"/>
      <c r="AA1" s="3"/>
      <c r="AB1" s="2"/>
      <c r="AC1" s="2"/>
      <c r="AD1" s="2"/>
      <c r="AE1" s="2"/>
      <c r="AF1" s="2"/>
      <c r="AG1" s="2"/>
      <c r="AH1" s="2"/>
      <c r="AI1" s="2"/>
      <c r="AJ1" s="2"/>
      <c r="AK1" s="2"/>
      <c r="AL1" s="2"/>
      <c r="AM1" s="2"/>
      <c r="AN1" s="2"/>
      <c r="AO1" s="6"/>
    </row>
    <row r="2" spans="1:45" ht="21.35" x14ac:dyDescent="0.3">
      <c r="A2" s="1"/>
      <c r="B2" s="2"/>
      <c r="C2" s="2"/>
      <c r="D2" s="2"/>
      <c r="E2" s="3"/>
      <c r="F2" s="2"/>
      <c r="G2" s="2"/>
      <c r="H2" s="2"/>
      <c r="I2" s="2"/>
      <c r="J2" s="2"/>
      <c r="K2" s="2"/>
      <c r="L2" s="2"/>
      <c r="M2" s="2"/>
      <c r="N2" s="3"/>
      <c r="O2" s="4"/>
      <c r="P2" s="2"/>
      <c r="Q2" s="2"/>
      <c r="R2" s="2"/>
      <c r="S2" s="2"/>
      <c r="T2" s="2"/>
      <c r="U2" s="2"/>
      <c r="V2" s="2"/>
      <c r="W2" s="5"/>
      <c r="X2" s="3"/>
      <c r="Y2" s="2"/>
      <c r="Z2" s="3"/>
      <c r="AA2" s="3"/>
      <c r="AB2" s="2"/>
      <c r="AC2" s="2"/>
      <c r="AD2" s="2"/>
      <c r="AE2" s="2"/>
      <c r="AF2" s="2"/>
      <c r="AG2" s="2"/>
      <c r="AH2" s="2"/>
      <c r="AI2" s="8">
        <v>1</v>
      </c>
      <c r="AJ2" s="8">
        <v>2</v>
      </c>
      <c r="AK2" s="8">
        <v>3</v>
      </c>
      <c r="AL2" s="8">
        <v>4</v>
      </c>
      <c r="AM2" s="8">
        <v>5</v>
      </c>
      <c r="AN2" s="8">
        <v>6</v>
      </c>
      <c r="AO2" s="8">
        <v>7</v>
      </c>
      <c r="AP2" s="8">
        <v>8</v>
      </c>
      <c r="AQ2" s="8">
        <v>9</v>
      </c>
      <c r="AR2" s="8">
        <v>10</v>
      </c>
    </row>
    <row r="3" spans="1:45" s="12" customFormat="1" ht="48.4" x14ac:dyDescent="0.3">
      <c r="A3" s="9" t="s">
        <v>1</v>
      </c>
      <c r="B3" s="9" t="s">
        <v>2</v>
      </c>
      <c r="C3" s="9" t="s">
        <v>3</v>
      </c>
      <c r="D3" s="9" t="s">
        <v>4</v>
      </c>
      <c r="E3" s="9" t="s">
        <v>5</v>
      </c>
      <c r="F3" s="9" t="s">
        <v>6</v>
      </c>
      <c r="G3" s="9" t="s">
        <v>7</v>
      </c>
      <c r="H3" s="9" t="s">
        <v>8</v>
      </c>
      <c r="I3" s="9" t="s">
        <v>9</v>
      </c>
      <c r="J3" s="9" t="s">
        <v>10</v>
      </c>
      <c r="K3" s="9" t="s">
        <v>11</v>
      </c>
      <c r="L3" s="9" t="s">
        <v>12</v>
      </c>
      <c r="M3" s="9" t="s">
        <v>13</v>
      </c>
      <c r="N3" s="9" t="s">
        <v>14</v>
      </c>
      <c r="O3" s="9" t="s">
        <v>15</v>
      </c>
      <c r="P3" s="9" t="s">
        <v>16</v>
      </c>
      <c r="Q3" s="9" t="s">
        <v>17</v>
      </c>
      <c r="R3" s="9" t="s">
        <v>18</v>
      </c>
      <c r="S3" s="9" t="s">
        <v>19</v>
      </c>
      <c r="T3" s="9" t="s">
        <v>20</v>
      </c>
      <c r="U3" s="9" t="s">
        <v>21</v>
      </c>
      <c r="V3" s="9" t="s">
        <v>22</v>
      </c>
      <c r="W3" s="10" t="s">
        <v>23</v>
      </c>
      <c r="X3" s="9" t="s">
        <v>24</v>
      </c>
      <c r="Y3" s="9" t="s">
        <v>25</v>
      </c>
      <c r="Z3" s="11" t="s">
        <v>26</v>
      </c>
      <c r="AA3" s="11" t="s">
        <v>27</v>
      </c>
      <c r="AB3" s="11" t="s">
        <v>28</v>
      </c>
      <c r="AC3" s="11" t="s">
        <v>29</v>
      </c>
      <c r="AD3" s="11" t="s">
        <v>30</v>
      </c>
      <c r="AE3" s="9" t="s">
        <v>31</v>
      </c>
      <c r="AF3" s="9" t="s">
        <v>32</v>
      </c>
      <c r="AG3" s="9" t="s">
        <v>33</v>
      </c>
      <c r="AH3" s="9" t="s">
        <v>34</v>
      </c>
      <c r="AI3" s="9" t="s">
        <v>35</v>
      </c>
      <c r="AJ3" s="9" t="s">
        <v>36</v>
      </c>
      <c r="AK3" s="9" t="s">
        <v>37</v>
      </c>
      <c r="AL3" s="9" t="s">
        <v>38</v>
      </c>
      <c r="AM3" s="9" t="s">
        <v>39</v>
      </c>
      <c r="AN3" s="9" t="s">
        <v>40</v>
      </c>
      <c r="AO3" s="9" t="s">
        <v>41</v>
      </c>
      <c r="AP3" s="9" t="s">
        <v>42</v>
      </c>
      <c r="AQ3" s="9" t="s">
        <v>43</v>
      </c>
      <c r="AR3" s="9" t="s">
        <v>44</v>
      </c>
      <c r="AS3" s="9" t="s">
        <v>45</v>
      </c>
    </row>
    <row r="4" spans="1:45" ht="72" x14ac:dyDescent="0.3">
      <c r="A4" s="13">
        <v>1</v>
      </c>
      <c r="B4" s="14" t="s">
        <v>46</v>
      </c>
      <c r="C4" s="15" t="str">
        <f>IF(A4="","",IF(A4=1,VLOOKUP(B4,'[11]FIN ac'!$A$2:$F$15,2,0),VLOOKUP(B4,'[11]FIN al'!$A$2:$E$16,2,0)))</f>
        <v xml:space="preserve">AJUSTE Y ACTUALIZACION DEL CATASTRO DE REDES DEL SISTEMA DE ACUEDUCTO </v>
      </c>
      <c r="D4" s="16" t="s">
        <v>47</v>
      </c>
      <c r="E4" s="13">
        <v>7</v>
      </c>
      <c r="F4" s="13">
        <v>2</v>
      </c>
      <c r="G4" s="17">
        <v>43101</v>
      </c>
      <c r="H4" s="18">
        <f>P4-1</f>
        <v>43310</v>
      </c>
      <c r="I4" s="13">
        <v>2</v>
      </c>
      <c r="J4" s="19">
        <v>44</v>
      </c>
      <c r="K4" s="13">
        <v>3</v>
      </c>
      <c r="L4" s="13">
        <v>6</v>
      </c>
      <c r="M4" s="13">
        <v>2</v>
      </c>
      <c r="N4" s="14" t="s">
        <v>46</v>
      </c>
      <c r="O4" s="20" t="s">
        <v>48</v>
      </c>
      <c r="P4" s="21">
        <f>IF(A4="","",IF(A4=1,VLOOKUP(B4,'[11]FIN ac'!$A$2:$F$15,6,0),VLOOKUP(B4,'[11]FIN al'!$A$2:$E$16,6,0)))</f>
        <v>43311</v>
      </c>
      <c r="Q4" s="14">
        <v>68547</v>
      </c>
      <c r="R4" s="22"/>
      <c r="S4" s="22"/>
      <c r="T4" s="17">
        <v>42614</v>
      </c>
      <c r="U4" s="13">
        <v>2</v>
      </c>
      <c r="V4" s="23">
        <f>IF(A4="","",IF(A4=1,VLOOKUP(B4,'[11]FIN ac'!$A$2:$F$15,4,0),VLOOKUP(B4,'[11]FIN al'!$A$2:$E$16,4,0)))</f>
        <v>5</v>
      </c>
      <c r="W4" s="24">
        <v>31526</v>
      </c>
      <c r="X4" s="13">
        <v>3</v>
      </c>
      <c r="Y4" s="14">
        <v>0</v>
      </c>
      <c r="Z4" s="25">
        <v>0</v>
      </c>
      <c r="AA4" s="25">
        <v>0</v>
      </c>
      <c r="AB4" s="26">
        <v>3.5</v>
      </c>
      <c r="AC4" s="26">
        <v>0</v>
      </c>
      <c r="AD4" s="26">
        <v>0</v>
      </c>
      <c r="AE4" s="27">
        <f>IF(A4="","",IF(A4=1,VLOOKUP(B4,'[11]FIN ac'!$A$2:$F$15,3,0),VLOOKUP(B4,'[11]FIN al'!$A$2:$E$16,3,0)))</f>
        <v>422297264.95980972</v>
      </c>
      <c r="AF4" s="28">
        <f>YEAR(P4)-2015</f>
        <v>3</v>
      </c>
      <c r="AG4" s="21">
        <f t="shared" ref="AG4:AG29" si="0">EDATE((P4),(V4*12))</f>
        <v>45137</v>
      </c>
      <c r="AH4" s="29">
        <f>ROUND(AE4/V4,2)</f>
        <v>84459452.989999995</v>
      </c>
      <c r="AI4" s="29">
        <f t="shared" ref="AI4:AR19" si="1">IF(OR(AI$2&lt;=$AF4,AI$2&gt;($AF4+$V4)),0,$AH4)</f>
        <v>0</v>
      </c>
      <c r="AJ4" s="29">
        <f t="shared" si="1"/>
        <v>0</v>
      </c>
      <c r="AK4" s="29">
        <f t="shared" si="1"/>
        <v>0</v>
      </c>
      <c r="AL4" s="29">
        <f t="shared" si="1"/>
        <v>84459452.989999995</v>
      </c>
      <c r="AM4" s="29">
        <f t="shared" si="1"/>
        <v>84459452.989999995</v>
      </c>
      <c r="AN4" s="29">
        <f t="shared" si="1"/>
        <v>84459452.989999995</v>
      </c>
      <c r="AO4" s="29">
        <f t="shared" si="1"/>
        <v>84459452.989999995</v>
      </c>
      <c r="AP4" s="29">
        <f t="shared" si="1"/>
        <v>84459452.989999995</v>
      </c>
      <c r="AQ4" s="29">
        <f t="shared" si="1"/>
        <v>0</v>
      </c>
      <c r="AR4" s="29">
        <f t="shared" si="1"/>
        <v>0</v>
      </c>
      <c r="AS4" s="26"/>
    </row>
    <row r="5" spans="1:45" ht="86.4" x14ac:dyDescent="0.3">
      <c r="A5" s="13">
        <v>1</v>
      </c>
      <c r="B5" s="14" t="s">
        <v>49</v>
      </c>
      <c r="C5" s="15" t="str">
        <f>IF(A5="","",IF(A5=1,VLOOKUP(B5,'[11]FIN ac'!$A$2:$F$15,2,0),VLOOKUP(B5,'[11]FIN al'!$A$2:$E$16,2,0)))</f>
        <v>SECTORIZACION Y SIMULACIÓN  DE LA RED DE ACUEDUCTO  PARA LA ESTRUCTURACION DE CIRCUITOS DE CONTROL EN LA APS (fase 1)</v>
      </c>
      <c r="D5" s="30" t="s">
        <v>50</v>
      </c>
      <c r="E5" s="13">
        <v>7</v>
      </c>
      <c r="F5" s="13">
        <v>2</v>
      </c>
      <c r="G5" s="17">
        <v>42370</v>
      </c>
      <c r="H5" s="18">
        <f t="shared" ref="H5:H29" si="2">P5-1</f>
        <v>42734</v>
      </c>
      <c r="I5" s="13">
        <v>2</v>
      </c>
      <c r="J5" s="19">
        <v>44</v>
      </c>
      <c r="K5" s="13">
        <v>3</v>
      </c>
      <c r="L5" s="13">
        <v>6</v>
      </c>
      <c r="M5" s="13">
        <v>2</v>
      </c>
      <c r="N5" s="14" t="s">
        <v>49</v>
      </c>
      <c r="O5" s="20" t="s">
        <v>51</v>
      </c>
      <c r="P5" s="21">
        <f>IF(A5="","",IF(A5=1,VLOOKUP(B5,'[11]FIN ac'!$A$2:$F$15,6,0),VLOOKUP(B5,'[11]FIN al'!$A$2:$E$16,6,0)))</f>
        <v>42735</v>
      </c>
      <c r="Q5" s="14">
        <v>68547</v>
      </c>
      <c r="R5" s="22"/>
      <c r="S5" s="22"/>
      <c r="T5" s="17">
        <v>42614</v>
      </c>
      <c r="U5" s="13">
        <v>1</v>
      </c>
      <c r="V5" s="23">
        <f>IF(A5="","",IF(A5=1,VLOOKUP(B5,'[11]FIN ac'!$A$2:$F$15,4,0),VLOOKUP(B5,'[11]FIN al'!$A$2:$E$16,4,0)))</f>
        <v>45</v>
      </c>
      <c r="W5" s="24">
        <v>31526</v>
      </c>
      <c r="X5" s="13">
        <v>3</v>
      </c>
      <c r="Y5" s="14">
        <v>0</v>
      </c>
      <c r="Z5" s="25">
        <v>0</v>
      </c>
      <c r="AA5" s="25">
        <v>0</v>
      </c>
      <c r="AB5" s="26">
        <v>5</v>
      </c>
      <c r="AC5" s="26">
        <v>0</v>
      </c>
      <c r="AD5" s="26">
        <v>0</v>
      </c>
      <c r="AE5" s="27">
        <f>IF(A5="","",IF(A5=1,VLOOKUP(B5,'[11]FIN ac'!$A$2:$F$15,3,0),VLOOKUP(B5,'[11]FIN al'!$A$2:$E$16,3,0)))</f>
        <v>817997072.67000008</v>
      </c>
      <c r="AF5" s="28">
        <f t="shared" ref="AF5:AF29" si="3">YEAR(P5)-2015</f>
        <v>1</v>
      </c>
      <c r="AG5" s="21">
        <f t="shared" si="0"/>
        <v>59171</v>
      </c>
      <c r="AH5" s="29">
        <f t="shared" ref="AH5:AH29" si="4">ROUND(AE5/V5,2)</f>
        <v>18177712.73</v>
      </c>
      <c r="AI5" s="29">
        <f t="shared" si="1"/>
        <v>0</v>
      </c>
      <c r="AJ5" s="31">
        <f t="shared" si="1"/>
        <v>18177712.73</v>
      </c>
      <c r="AK5" s="29">
        <f t="shared" si="1"/>
        <v>18177712.73</v>
      </c>
      <c r="AL5" s="29">
        <f t="shared" si="1"/>
        <v>18177712.73</v>
      </c>
      <c r="AM5" s="29">
        <f t="shared" si="1"/>
        <v>18177712.73</v>
      </c>
      <c r="AN5" s="29">
        <f t="shared" si="1"/>
        <v>18177712.73</v>
      </c>
      <c r="AO5" s="29">
        <f t="shared" si="1"/>
        <v>18177712.73</v>
      </c>
      <c r="AP5" s="29">
        <f t="shared" si="1"/>
        <v>18177712.73</v>
      </c>
      <c r="AQ5" s="29">
        <f t="shared" si="1"/>
        <v>18177712.73</v>
      </c>
      <c r="AR5" s="29">
        <f t="shared" si="1"/>
        <v>18177712.73</v>
      </c>
      <c r="AS5" s="26"/>
    </row>
    <row r="6" spans="1:45" ht="86.4" x14ac:dyDescent="0.3">
      <c r="A6" s="13">
        <v>1</v>
      </c>
      <c r="B6" s="14" t="s">
        <v>52</v>
      </c>
      <c r="C6" s="15" t="str">
        <f>IF(A6="","",IF(A6=1,VLOOKUP(B6,'[11]FIN ac'!$A$2:$F$15,2,0),VLOOKUP(B6,'[11]FIN al'!$A$2:$E$16,2,0)))</f>
        <v>SECTORIZACION Y SIMULACIÓN  DE LA RED DE ACUEDUCTO  PARA LA ESTRUCTURACION DE CIRCUITOS DE CONTROL EN LA APS (fase 2)</v>
      </c>
      <c r="D6" s="30" t="s">
        <v>50</v>
      </c>
      <c r="E6" s="13">
        <v>7</v>
      </c>
      <c r="F6" s="13">
        <v>2</v>
      </c>
      <c r="G6" s="17">
        <v>42370</v>
      </c>
      <c r="H6" s="18">
        <f t="shared" si="2"/>
        <v>43099</v>
      </c>
      <c r="I6" s="13">
        <v>2</v>
      </c>
      <c r="J6" s="19">
        <v>44</v>
      </c>
      <c r="K6" s="13">
        <v>3</v>
      </c>
      <c r="L6" s="13">
        <v>6</v>
      </c>
      <c r="M6" s="13">
        <v>2</v>
      </c>
      <c r="N6" s="14" t="s">
        <v>52</v>
      </c>
      <c r="O6" s="20" t="s">
        <v>51</v>
      </c>
      <c r="P6" s="21">
        <f>IF(A6="","",IF(A6=1,VLOOKUP(B6,'[11]FIN ac'!$A$2:$F$15,6,0),VLOOKUP(B6,'[11]FIN al'!$A$2:$E$16,6,0)))</f>
        <v>43100</v>
      </c>
      <c r="Q6" s="14">
        <v>68547</v>
      </c>
      <c r="R6" s="22"/>
      <c r="S6" s="22"/>
      <c r="T6" s="17">
        <v>42614</v>
      </c>
      <c r="U6" s="13">
        <v>1</v>
      </c>
      <c r="V6" s="23">
        <f>IF(A6="","",IF(A6=1,VLOOKUP(B6,'[11]FIN ac'!$A$2:$F$15,4,0),VLOOKUP(B6,'[11]FIN al'!$A$2:$E$16,4,0)))</f>
        <v>45</v>
      </c>
      <c r="W6" s="24">
        <v>31526</v>
      </c>
      <c r="X6" s="13">
        <v>3</v>
      </c>
      <c r="Y6" s="14">
        <v>0</v>
      </c>
      <c r="Z6" s="25">
        <v>0</v>
      </c>
      <c r="AA6" s="25">
        <v>0</v>
      </c>
      <c r="AB6" s="26">
        <v>2</v>
      </c>
      <c r="AC6" s="26">
        <v>0</v>
      </c>
      <c r="AD6" s="26"/>
      <c r="AE6" s="27">
        <f>IF(A6="","",IF(A6=1,VLOOKUP(B6,'[11]FIN ac'!$A$2:$F$15,3,0),VLOOKUP(B6,'[11]FIN al'!$A$2:$E$16,3,0)))</f>
        <v>1764008881.8529048</v>
      </c>
      <c r="AF6" s="28">
        <f t="shared" si="3"/>
        <v>2</v>
      </c>
      <c r="AG6" s="21">
        <f t="shared" si="0"/>
        <v>59536</v>
      </c>
      <c r="AH6" s="29">
        <f t="shared" si="4"/>
        <v>39200197.369999997</v>
      </c>
      <c r="AI6" s="29">
        <f t="shared" si="1"/>
        <v>0</v>
      </c>
      <c r="AJ6" s="29">
        <f t="shared" si="1"/>
        <v>0</v>
      </c>
      <c r="AK6" s="29">
        <f t="shared" si="1"/>
        <v>39200197.369999997</v>
      </c>
      <c r="AL6" s="29">
        <f t="shared" si="1"/>
        <v>39200197.369999997</v>
      </c>
      <c r="AM6" s="29">
        <f t="shared" si="1"/>
        <v>39200197.369999997</v>
      </c>
      <c r="AN6" s="29">
        <f t="shared" si="1"/>
        <v>39200197.369999997</v>
      </c>
      <c r="AO6" s="29">
        <f t="shared" si="1"/>
        <v>39200197.369999997</v>
      </c>
      <c r="AP6" s="29">
        <f t="shared" si="1"/>
        <v>39200197.369999997</v>
      </c>
      <c r="AQ6" s="29">
        <f t="shared" si="1"/>
        <v>39200197.369999997</v>
      </c>
      <c r="AR6" s="29">
        <f t="shared" si="1"/>
        <v>39200197.369999997</v>
      </c>
      <c r="AS6" s="26"/>
    </row>
    <row r="7" spans="1:45" ht="86.4" x14ac:dyDescent="0.3">
      <c r="A7" s="13">
        <v>1</v>
      </c>
      <c r="B7" s="14" t="s">
        <v>53</v>
      </c>
      <c r="C7" s="15" t="str">
        <f>IF(A7="","",IF(A7=1,VLOOKUP(B7,'[11]FIN ac'!$A$2:$F$15,2,0),VLOOKUP(B7,'[11]FIN al'!$A$2:$E$16,2,0)))</f>
        <v>SECTORIZACION Y SIMULACIÓN  DE LA RED DE ACUEDUCTO  PARA LA ESTRUCTURACION DE CIRCUITOS DE CONTROL EN LA APS (fase 3)</v>
      </c>
      <c r="D7" s="30" t="s">
        <v>50</v>
      </c>
      <c r="E7" s="13">
        <v>7</v>
      </c>
      <c r="F7" s="13">
        <v>2</v>
      </c>
      <c r="G7" s="17">
        <v>42370</v>
      </c>
      <c r="H7" s="18">
        <f t="shared" si="2"/>
        <v>43463</v>
      </c>
      <c r="I7" s="13">
        <v>2</v>
      </c>
      <c r="J7" s="19">
        <v>44</v>
      </c>
      <c r="K7" s="13">
        <v>3</v>
      </c>
      <c r="L7" s="13">
        <v>6</v>
      </c>
      <c r="M7" s="13">
        <v>2</v>
      </c>
      <c r="N7" s="14" t="s">
        <v>53</v>
      </c>
      <c r="O7" s="20" t="s">
        <v>51</v>
      </c>
      <c r="P7" s="21">
        <f>IF(A7="","",IF(A7=1,VLOOKUP(B7,'[11]FIN ac'!$A$2:$F$15,6,0),VLOOKUP(B7,'[11]FIN al'!$A$2:$E$16,6,0)))</f>
        <v>43464</v>
      </c>
      <c r="Q7" s="14">
        <v>68547</v>
      </c>
      <c r="R7" s="22"/>
      <c r="S7" s="22"/>
      <c r="T7" s="17">
        <v>42614</v>
      </c>
      <c r="U7" s="13">
        <v>1</v>
      </c>
      <c r="V7" s="23">
        <f>IF(A7="","",IF(A7=1,VLOOKUP(B7,'[11]FIN ac'!$A$2:$F$15,4,0),VLOOKUP(B7,'[11]FIN al'!$A$2:$E$16,4,0)))</f>
        <v>45</v>
      </c>
      <c r="W7" s="24">
        <v>31526</v>
      </c>
      <c r="X7" s="13">
        <v>3</v>
      </c>
      <c r="Y7" s="14">
        <v>0</v>
      </c>
      <c r="Z7" s="25">
        <v>0</v>
      </c>
      <c r="AA7" s="25">
        <v>0</v>
      </c>
      <c r="AB7" s="26">
        <v>2</v>
      </c>
      <c r="AC7" s="26">
        <v>0</v>
      </c>
      <c r="AD7" s="26"/>
      <c r="AE7" s="27">
        <f>IF(A7="","",IF(A7=1,VLOOKUP(B7,'[11]FIN ac'!$A$2:$F$15,3,0),VLOOKUP(B7,'[11]FIN al'!$A$2:$E$16,3,0)))</f>
        <v>1604060821.3133223</v>
      </c>
      <c r="AF7" s="28">
        <f t="shared" si="3"/>
        <v>3</v>
      </c>
      <c r="AG7" s="21">
        <f t="shared" si="0"/>
        <v>59900</v>
      </c>
      <c r="AH7" s="29">
        <f t="shared" si="4"/>
        <v>35645796.030000001</v>
      </c>
      <c r="AI7" s="29">
        <f t="shared" si="1"/>
        <v>0</v>
      </c>
      <c r="AJ7" s="29">
        <f t="shared" si="1"/>
        <v>0</v>
      </c>
      <c r="AK7" s="29">
        <f t="shared" si="1"/>
        <v>0</v>
      </c>
      <c r="AL7" s="29">
        <f t="shared" si="1"/>
        <v>35645796.030000001</v>
      </c>
      <c r="AM7" s="29">
        <f t="shared" si="1"/>
        <v>35645796.030000001</v>
      </c>
      <c r="AN7" s="29">
        <f t="shared" si="1"/>
        <v>35645796.030000001</v>
      </c>
      <c r="AO7" s="29">
        <f t="shared" si="1"/>
        <v>35645796.030000001</v>
      </c>
      <c r="AP7" s="29">
        <f t="shared" si="1"/>
        <v>35645796.030000001</v>
      </c>
      <c r="AQ7" s="29">
        <f t="shared" si="1"/>
        <v>35645796.030000001</v>
      </c>
      <c r="AR7" s="29">
        <f t="shared" si="1"/>
        <v>35645796.030000001</v>
      </c>
      <c r="AS7" s="26"/>
    </row>
    <row r="8" spans="1:45" ht="86.4" x14ac:dyDescent="0.3">
      <c r="A8" s="13">
        <v>1</v>
      </c>
      <c r="B8" s="14" t="s">
        <v>54</v>
      </c>
      <c r="C8" s="15" t="str">
        <f>IF(A8="","",IF(A8=1,VLOOKUP(B8,'[11]FIN ac'!$A$2:$F$15,2,0),VLOOKUP(B8,'[11]FIN al'!$A$2:$E$16,2,0)))</f>
        <v>SECTORIZACION Y SIMULACIÓN  DE LA RED DE ACUEDUCTO  PARA LA ESTRUCTURACION DE CIRCUITOS DE CONTROL EN LA APS (fase 4)</v>
      </c>
      <c r="D8" s="30" t="s">
        <v>50</v>
      </c>
      <c r="E8" s="13">
        <v>7</v>
      </c>
      <c r="F8" s="13">
        <v>2</v>
      </c>
      <c r="G8" s="17">
        <v>42370</v>
      </c>
      <c r="H8" s="18">
        <f t="shared" si="2"/>
        <v>43829</v>
      </c>
      <c r="I8" s="13">
        <v>2</v>
      </c>
      <c r="J8" s="19">
        <v>44</v>
      </c>
      <c r="K8" s="13">
        <v>3</v>
      </c>
      <c r="L8" s="13">
        <v>6</v>
      </c>
      <c r="M8" s="13">
        <v>2</v>
      </c>
      <c r="N8" s="14" t="s">
        <v>54</v>
      </c>
      <c r="O8" s="20" t="s">
        <v>51</v>
      </c>
      <c r="P8" s="21">
        <f>IF(A8="","",IF(A8=1,VLOOKUP(B8,'[11]FIN ac'!$A$2:$F$15,6,0),VLOOKUP(B8,'[11]FIN al'!$A$2:$E$16,6,0)))</f>
        <v>43830</v>
      </c>
      <c r="Q8" s="14">
        <v>68547</v>
      </c>
      <c r="R8" s="22"/>
      <c r="S8" s="22"/>
      <c r="T8" s="17">
        <v>42614</v>
      </c>
      <c r="U8" s="13">
        <v>1</v>
      </c>
      <c r="V8" s="23">
        <f>IF(A8="","",IF(A8=1,VLOOKUP(B8,'[11]FIN ac'!$A$2:$F$15,4,0),VLOOKUP(B8,'[11]FIN al'!$A$2:$E$16,4,0)))</f>
        <v>45</v>
      </c>
      <c r="W8" s="24">
        <v>31526</v>
      </c>
      <c r="X8" s="13">
        <v>3</v>
      </c>
      <c r="Y8" s="14">
        <v>0</v>
      </c>
      <c r="Z8" s="25">
        <v>0</v>
      </c>
      <c r="AA8" s="25">
        <v>0</v>
      </c>
      <c r="AB8" s="26">
        <v>2</v>
      </c>
      <c r="AC8" s="26">
        <v>0</v>
      </c>
      <c r="AD8" s="26"/>
      <c r="AE8" s="27">
        <f>IF(A8="","",IF(A8=1,VLOOKUP(B8,'[11]FIN ac'!$A$2:$F$15,3,0),VLOOKUP(B8,'[11]FIN al'!$A$2:$E$16,3,0)))</f>
        <v>779751788.13842058</v>
      </c>
      <c r="AF8" s="28">
        <f t="shared" si="3"/>
        <v>4</v>
      </c>
      <c r="AG8" s="21">
        <f t="shared" si="0"/>
        <v>60267</v>
      </c>
      <c r="AH8" s="29">
        <f t="shared" si="4"/>
        <v>17327817.510000002</v>
      </c>
      <c r="AI8" s="29">
        <f t="shared" si="1"/>
        <v>0</v>
      </c>
      <c r="AJ8" s="29">
        <f t="shared" si="1"/>
        <v>0</v>
      </c>
      <c r="AK8" s="29">
        <f t="shared" si="1"/>
        <v>0</v>
      </c>
      <c r="AL8" s="29">
        <f t="shared" si="1"/>
        <v>0</v>
      </c>
      <c r="AM8" s="29">
        <f t="shared" si="1"/>
        <v>17327817.510000002</v>
      </c>
      <c r="AN8" s="29">
        <f t="shared" si="1"/>
        <v>17327817.510000002</v>
      </c>
      <c r="AO8" s="29">
        <f t="shared" si="1"/>
        <v>17327817.510000002</v>
      </c>
      <c r="AP8" s="29">
        <f t="shared" si="1"/>
        <v>17327817.510000002</v>
      </c>
      <c r="AQ8" s="29">
        <f t="shared" si="1"/>
        <v>17327817.510000002</v>
      </c>
      <c r="AR8" s="29">
        <f t="shared" si="1"/>
        <v>17327817.510000002</v>
      </c>
      <c r="AS8" s="26"/>
    </row>
    <row r="9" spans="1:45" ht="86.4" x14ac:dyDescent="0.3">
      <c r="A9" s="13">
        <v>1</v>
      </c>
      <c r="B9" s="14" t="s">
        <v>55</v>
      </c>
      <c r="C9" s="15" t="str">
        <f>IF(A9="","",IF(A9=1,VLOOKUP(B9,'[11]FIN ac'!$A$2:$F$15,2,0),VLOOKUP(B9,'[11]FIN al'!$A$2:$E$16,2,0)))</f>
        <v>SECTORIZACION Y SIMULACIÓN  DE LA RED DE ACUEDUCTO  PARA LA ESTRUCTURACION DE CIRCUITOS DE CONTROL EN LA APS (fase 5)</v>
      </c>
      <c r="D9" s="30" t="s">
        <v>50</v>
      </c>
      <c r="E9" s="13">
        <v>7</v>
      </c>
      <c r="F9" s="13">
        <v>2</v>
      </c>
      <c r="G9" s="17">
        <v>42370</v>
      </c>
      <c r="H9" s="18">
        <f t="shared" si="2"/>
        <v>44195</v>
      </c>
      <c r="I9" s="13">
        <v>2</v>
      </c>
      <c r="J9" s="19">
        <v>44</v>
      </c>
      <c r="K9" s="13">
        <v>3</v>
      </c>
      <c r="L9" s="13">
        <v>6</v>
      </c>
      <c r="M9" s="13">
        <v>2</v>
      </c>
      <c r="N9" s="14" t="s">
        <v>55</v>
      </c>
      <c r="O9" s="20" t="s">
        <v>51</v>
      </c>
      <c r="P9" s="21">
        <f>IF(A9="","",IF(A9=1,VLOOKUP(B9,'[11]FIN ac'!$A$2:$F$15,6,0),VLOOKUP(B9,'[11]FIN al'!$A$2:$E$16,6,0)))</f>
        <v>44196</v>
      </c>
      <c r="Q9" s="14">
        <v>68547</v>
      </c>
      <c r="R9" s="22"/>
      <c r="S9" s="22"/>
      <c r="T9" s="17">
        <v>42614</v>
      </c>
      <c r="U9" s="13">
        <v>1</v>
      </c>
      <c r="V9" s="23">
        <f>IF(A9="","",IF(A9=1,VLOOKUP(B9,'[11]FIN ac'!$A$2:$F$15,4,0),VLOOKUP(B9,'[11]FIN al'!$A$2:$E$16,4,0)))</f>
        <v>45</v>
      </c>
      <c r="W9" s="24">
        <v>31526</v>
      </c>
      <c r="X9" s="13">
        <v>3</v>
      </c>
      <c r="Y9" s="14">
        <v>0</v>
      </c>
      <c r="Z9" s="25">
        <v>0</v>
      </c>
      <c r="AA9" s="25">
        <v>0</v>
      </c>
      <c r="AB9" s="26">
        <v>2</v>
      </c>
      <c r="AC9" s="26">
        <v>0</v>
      </c>
      <c r="AD9" s="26"/>
      <c r="AE9" s="27">
        <f>IF(A9="","",IF(A9=1,VLOOKUP(B9,'[11]FIN ac'!$A$2:$F$15,3,0),VLOOKUP(B9,'[11]FIN al'!$A$2:$E$16,3,0)))</f>
        <v>779751788.13842058</v>
      </c>
      <c r="AF9" s="28">
        <f t="shared" si="3"/>
        <v>5</v>
      </c>
      <c r="AG9" s="21">
        <f t="shared" si="0"/>
        <v>60632</v>
      </c>
      <c r="AH9" s="29">
        <f t="shared" si="4"/>
        <v>17327817.510000002</v>
      </c>
      <c r="AI9" s="29">
        <f t="shared" si="1"/>
        <v>0</v>
      </c>
      <c r="AJ9" s="29">
        <f t="shared" si="1"/>
        <v>0</v>
      </c>
      <c r="AK9" s="29">
        <f t="shared" si="1"/>
        <v>0</v>
      </c>
      <c r="AL9" s="29">
        <f t="shared" si="1"/>
        <v>0</v>
      </c>
      <c r="AM9" s="29">
        <f t="shared" si="1"/>
        <v>0</v>
      </c>
      <c r="AN9" s="29">
        <f t="shared" si="1"/>
        <v>17327817.510000002</v>
      </c>
      <c r="AO9" s="29">
        <f t="shared" si="1"/>
        <v>17327817.510000002</v>
      </c>
      <c r="AP9" s="29">
        <f t="shared" si="1"/>
        <v>17327817.510000002</v>
      </c>
      <c r="AQ9" s="29">
        <f t="shared" si="1"/>
        <v>17327817.510000002</v>
      </c>
      <c r="AR9" s="29">
        <f t="shared" si="1"/>
        <v>17327817.510000002</v>
      </c>
      <c r="AS9" s="26"/>
    </row>
    <row r="10" spans="1:45" ht="86.4" x14ac:dyDescent="0.3">
      <c r="A10" s="13">
        <v>1</v>
      </c>
      <c r="B10" s="14" t="s">
        <v>56</v>
      </c>
      <c r="C10" s="15" t="str">
        <f>IF(A10="","",IF(A10=1,VLOOKUP(B10,'[11]FIN ac'!$A$2:$F$15,2,0),VLOOKUP(B10,'[11]FIN al'!$A$2:$E$16,2,0)))</f>
        <v>SECTORIZACION Y SIMULACIÓN  DE LA RED DE ACUEDUCTO  PARA LA ESTRUCTURACION DE CIRCUITOS DE CONTROL EN LA APS (fase 6)</v>
      </c>
      <c r="D10" s="30" t="s">
        <v>50</v>
      </c>
      <c r="E10" s="13">
        <v>7</v>
      </c>
      <c r="F10" s="13">
        <v>1</v>
      </c>
      <c r="G10" s="17">
        <v>42370</v>
      </c>
      <c r="H10" s="18">
        <f t="shared" si="2"/>
        <v>44560</v>
      </c>
      <c r="I10" s="13">
        <v>2</v>
      </c>
      <c r="J10" s="19">
        <v>44</v>
      </c>
      <c r="K10" s="13">
        <v>3</v>
      </c>
      <c r="L10" s="13">
        <v>6</v>
      </c>
      <c r="M10" s="13">
        <v>2</v>
      </c>
      <c r="N10" s="14" t="s">
        <v>56</v>
      </c>
      <c r="O10" s="20" t="s">
        <v>51</v>
      </c>
      <c r="P10" s="21">
        <f>IF(A10="","",IF(A10=1,VLOOKUP(B10,'[11]FIN ac'!$A$2:$F$15,6,0),VLOOKUP(B10,'[11]FIN al'!$A$2:$E$16,6,0)))</f>
        <v>44561</v>
      </c>
      <c r="Q10" s="14">
        <v>68547</v>
      </c>
      <c r="R10" s="22"/>
      <c r="S10" s="22"/>
      <c r="T10" s="17">
        <v>42614</v>
      </c>
      <c r="U10" s="13">
        <v>1</v>
      </c>
      <c r="V10" s="23">
        <f>IF(A10="","",IF(A10=1,VLOOKUP(B10,'[11]FIN ac'!$A$2:$F$15,4,0),VLOOKUP(B10,'[11]FIN al'!$A$2:$E$16,4,0)))</f>
        <v>45</v>
      </c>
      <c r="W10" s="24">
        <v>31526</v>
      </c>
      <c r="X10" s="13">
        <v>3</v>
      </c>
      <c r="Y10" s="14">
        <v>0</v>
      </c>
      <c r="Z10" s="25">
        <v>0</v>
      </c>
      <c r="AA10" s="25">
        <v>0</v>
      </c>
      <c r="AB10" s="26">
        <v>2</v>
      </c>
      <c r="AC10" s="26">
        <v>0</v>
      </c>
      <c r="AD10" s="26"/>
      <c r="AE10" s="27">
        <f>IF(A10="","",IF(A10=1,VLOOKUP(B10,'[11]FIN ac'!$A$2:$F$15,3,0),VLOOKUP(B10,'[11]FIN al'!$A$2:$E$16,3,0)))</f>
        <v>779751788.13842058</v>
      </c>
      <c r="AF10" s="28">
        <f t="shared" si="3"/>
        <v>6</v>
      </c>
      <c r="AG10" s="21">
        <f t="shared" si="0"/>
        <v>60997</v>
      </c>
      <c r="AH10" s="29">
        <f t="shared" si="4"/>
        <v>17327817.510000002</v>
      </c>
      <c r="AI10" s="29">
        <f t="shared" si="1"/>
        <v>0</v>
      </c>
      <c r="AJ10" s="29">
        <f t="shared" si="1"/>
        <v>0</v>
      </c>
      <c r="AK10" s="29">
        <f t="shared" si="1"/>
        <v>0</v>
      </c>
      <c r="AL10" s="29">
        <f t="shared" si="1"/>
        <v>0</v>
      </c>
      <c r="AM10" s="29">
        <f t="shared" si="1"/>
        <v>0</v>
      </c>
      <c r="AN10" s="29">
        <f t="shared" si="1"/>
        <v>0</v>
      </c>
      <c r="AO10" s="29">
        <f t="shared" si="1"/>
        <v>17327817.510000002</v>
      </c>
      <c r="AP10" s="29">
        <f t="shared" si="1"/>
        <v>17327817.510000002</v>
      </c>
      <c r="AQ10" s="29">
        <f t="shared" si="1"/>
        <v>17327817.510000002</v>
      </c>
      <c r="AR10" s="29">
        <f t="shared" si="1"/>
        <v>17327817.510000002</v>
      </c>
      <c r="AS10" s="26"/>
    </row>
    <row r="11" spans="1:45" ht="86.4" x14ac:dyDescent="0.3">
      <c r="A11" s="13">
        <v>1</v>
      </c>
      <c r="B11" s="14" t="s">
        <v>57</v>
      </c>
      <c r="C11" s="15" t="str">
        <f>IF(A11="","",IF(A11=1,VLOOKUP(B11,'[11]FIN ac'!$A$2:$F$15,2,0),VLOOKUP(B11,'[11]FIN al'!$A$2:$E$16,2,0)))</f>
        <v>SECTORIZACION Y SIMULACIÓN  DE LA RED DE ACUEDUCTO  PARA LA ESTRUCTURACION DE CIRCUITOS DE CONTROL EN LA APS (fase 7)</v>
      </c>
      <c r="D11" s="30" t="s">
        <v>50</v>
      </c>
      <c r="E11" s="13">
        <v>7</v>
      </c>
      <c r="F11" s="13">
        <v>1</v>
      </c>
      <c r="G11" s="17">
        <v>42370</v>
      </c>
      <c r="H11" s="18">
        <f t="shared" si="2"/>
        <v>44925</v>
      </c>
      <c r="I11" s="13">
        <v>2</v>
      </c>
      <c r="J11" s="19">
        <v>44</v>
      </c>
      <c r="K11" s="13">
        <v>3</v>
      </c>
      <c r="L11" s="13">
        <v>6</v>
      </c>
      <c r="M11" s="13">
        <v>2</v>
      </c>
      <c r="N11" s="14" t="s">
        <v>57</v>
      </c>
      <c r="O11" s="20" t="s">
        <v>51</v>
      </c>
      <c r="P11" s="21">
        <f>IF(A11="","",IF(A11=1,VLOOKUP(B11,'[11]FIN ac'!$A$2:$F$15,6,0),VLOOKUP(B11,'[11]FIN al'!$A$2:$E$16,6,0)))</f>
        <v>44926</v>
      </c>
      <c r="Q11" s="14">
        <v>68547</v>
      </c>
      <c r="R11" s="14" t="s">
        <v>58</v>
      </c>
      <c r="S11" s="14" t="s">
        <v>59</v>
      </c>
      <c r="T11" s="17">
        <v>42614</v>
      </c>
      <c r="U11" s="13">
        <v>1</v>
      </c>
      <c r="V11" s="23">
        <f>IF(A11="","",IF(A11=1,VLOOKUP(B11,'[11]FIN ac'!$A$2:$F$15,4,0),VLOOKUP(B11,'[11]FIN al'!$A$2:$E$16,4,0)))</f>
        <v>45</v>
      </c>
      <c r="W11" s="32">
        <v>31526</v>
      </c>
      <c r="X11" s="33">
        <v>3</v>
      </c>
      <c r="Y11" s="22">
        <v>0</v>
      </c>
      <c r="Z11" s="34">
        <v>0</v>
      </c>
      <c r="AA11" s="34"/>
      <c r="AB11" s="26">
        <v>0</v>
      </c>
      <c r="AC11" s="26">
        <v>0</v>
      </c>
      <c r="AD11" s="26">
        <v>0</v>
      </c>
      <c r="AE11" s="27">
        <f>IF(A11="","",IF(A11=1,VLOOKUP(B11,'[11]FIN ac'!$A$2:$F$15,3,0),VLOOKUP(B11,'[11]FIN al'!$A$2:$E$16,3,0)))</f>
        <v>1336717351.0944352</v>
      </c>
      <c r="AF11" s="28">
        <f t="shared" si="3"/>
        <v>7</v>
      </c>
      <c r="AG11" s="21">
        <f t="shared" si="0"/>
        <v>61362</v>
      </c>
      <c r="AH11" s="29">
        <f t="shared" si="4"/>
        <v>29704830.02</v>
      </c>
      <c r="AI11" s="29">
        <f t="shared" si="1"/>
        <v>0</v>
      </c>
      <c r="AJ11" s="29">
        <f t="shared" si="1"/>
        <v>0</v>
      </c>
      <c r="AK11" s="29">
        <f t="shared" si="1"/>
        <v>0</v>
      </c>
      <c r="AL11" s="29">
        <f t="shared" si="1"/>
        <v>0</v>
      </c>
      <c r="AM11" s="29">
        <f t="shared" si="1"/>
        <v>0</v>
      </c>
      <c r="AN11" s="29">
        <f t="shared" si="1"/>
        <v>0</v>
      </c>
      <c r="AO11" s="29">
        <f t="shared" si="1"/>
        <v>0</v>
      </c>
      <c r="AP11" s="29">
        <f t="shared" si="1"/>
        <v>29704830.02</v>
      </c>
      <c r="AQ11" s="29">
        <f t="shared" si="1"/>
        <v>29704830.02</v>
      </c>
      <c r="AR11" s="29">
        <f t="shared" si="1"/>
        <v>29704830.02</v>
      </c>
      <c r="AS11" s="26"/>
    </row>
    <row r="12" spans="1:45" ht="86.4" x14ac:dyDescent="0.3">
      <c r="A12" s="13">
        <v>1</v>
      </c>
      <c r="B12" s="14" t="s">
        <v>60</v>
      </c>
      <c r="C12" s="15" t="str">
        <f>IF(A12="","",IF(A12=1,VLOOKUP(B12,'[11]FIN ac'!$A$2:$F$15,2,0),VLOOKUP(B12,'[11]FIN al'!$A$2:$E$16,2,0)))</f>
        <v>SECTORIZACION Y SIMULACIÓN  DE LA RED DE ACUEDUCTO  PARA LA ESTRUCTURACION DE CIRCUITOS DE CONTROL EN LA APS (fase 8)</v>
      </c>
      <c r="D12" s="30" t="s">
        <v>50</v>
      </c>
      <c r="E12" s="13">
        <v>7</v>
      </c>
      <c r="F12" s="13">
        <v>1</v>
      </c>
      <c r="G12" s="17">
        <v>42370</v>
      </c>
      <c r="H12" s="18">
        <f t="shared" si="2"/>
        <v>45290</v>
      </c>
      <c r="I12" s="13">
        <v>2</v>
      </c>
      <c r="J12" s="19">
        <v>44</v>
      </c>
      <c r="K12" s="13">
        <v>3</v>
      </c>
      <c r="L12" s="13">
        <v>6</v>
      </c>
      <c r="M12" s="13">
        <v>2</v>
      </c>
      <c r="N12" s="14" t="s">
        <v>60</v>
      </c>
      <c r="O12" s="20" t="s">
        <v>51</v>
      </c>
      <c r="P12" s="21">
        <f>IF(A12="","",IF(A12=1,VLOOKUP(B12,'[11]FIN ac'!$A$2:$F$15,6,0),VLOOKUP(B12,'[11]FIN al'!$A$2:$E$16,6,0)))</f>
        <v>45291</v>
      </c>
      <c r="Q12" s="14">
        <v>68547</v>
      </c>
      <c r="R12" s="14" t="s">
        <v>61</v>
      </c>
      <c r="S12" s="14" t="s">
        <v>62</v>
      </c>
      <c r="T12" s="17">
        <v>42614</v>
      </c>
      <c r="U12" s="13">
        <v>1</v>
      </c>
      <c r="V12" s="23">
        <f>IF(A12="","",IF(A12=1,VLOOKUP(B12,'[11]FIN ac'!$A$2:$F$15,4,0),VLOOKUP(B12,'[11]FIN al'!$A$2:$E$16,4,0)))</f>
        <v>45</v>
      </c>
      <c r="W12" s="32">
        <v>31526</v>
      </c>
      <c r="X12" s="13">
        <v>3</v>
      </c>
      <c r="Y12" s="13">
        <v>0</v>
      </c>
      <c r="Z12" s="25">
        <v>0</v>
      </c>
      <c r="AA12" s="34"/>
      <c r="AB12" s="26">
        <v>0</v>
      </c>
      <c r="AC12" s="26">
        <v>0</v>
      </c>
      <c r="AD12" s="26">
        <v>0</v>
      </c>
      <c r="AE12" s="27">
        <f>IF(A12="","",IF(A12=1,VLOOKUP(B12,'[11]FIN ac'!$A$2:$F$15,3,0),VLOOKUP(B12,'[11]FIN al'!$A$2:$E$16,3,0)))</f>
        <v>1336717351.0944352</v>
      </c>
      <c r="AF12" s="28">
        <f t="shared" si="3"/>
        <v>8</v>
      </c>
      <c r="AG12" s="21">
        <f t="shared" si="0"/>
        <v>61728</v>
      </c>
      <c r="AH12" s="29">
        <f t="shared" si="4"/>
        <v>29704830.02</v>
      </c>
      <c r="AI12" s="29">
        <f t="shared" si="1"/>
        <v>0</v>
      </c>
      <c r="AJ12" s="29">
        <f t="shared" si="1"/>
        <v>0</v>
      </c>
      <c r="AK12" s="29">
        <f t="shared" si="1"/>
        <v>0</v>
      </c>
      <c r="AL12" s="29">
        <f t="shared" si="1"/>
        <v>0</v>
      </c>
      <c r="AM12" s="29">
        <f t="shared" si="1"/>
        <v>0</v>
      </c>
      <c r="AN12" s="29">
        <f t="shared" si="1"/>
        <v>0</v>
      </c>
      <c r="AO12" s="29">
        <f t="shared" si="1"/>
        <v>0</v>
      </c>
      <c r="AP12" s="29">
        <f t="shared" si="1"/>
        <v>0</v>
      </c>
      <c r="AQ12" s="29">
        <f t="shared" si="1"/>
        <v>29704830.02</v>
      </c>
      <c r="AR12" s="29">
        <f t="shared" si="1"/>
        <v>29704830.02</v>
      </c>
      <c r="AS12" s="26"/>
    </row>
    <row r="13" spans="1:45" ht="86.4" x14ac:dyDescent="0.3">
      <c r="A13" s="13">
        <v>1</v>
      </c>
      <c r="B13" s="14" t="s">
        <v>63</v>
      </c>
      <c r="C13" s="15" t="str">
        <f>IF(A13="","",IF(A13=1,VLOOKUP(B13,'[11]FIN ac'!$A$2:$F$15,2,0),VLOOKUP(B13,'[11]FIN al'!$A$2:$E$16,2,0)))</f>
        <v>SECTORIZACION Y SIMULACIÓN  DE LA RED DE ACUEDUCTO  PARA LA ESTRUCTURACION DE CIRCUITOS DE CONTROL EN LA APS (fase 9)</v>
      </c>
      <c r="D13" s="30" t="s">
        <v>50</v>
      </c>
      <c r="E13" s="13"/>
      <c r="F13" s="13">
        <v>1</v>
      </c>
      <c r="G13" s="17">
        <v>42370</v>
      </c>
      <c r="H13" s="18">
        <f t="shared" si="2"/>
        <v>45656</v>
      </c>
      <c r="I13" s="13">
        <v>2</v>
      </c>
      <c r="J13" s="19">
        <v>44</v>
      </c>
      <c r="K13" s="13">
        <v>3</v>
      </c>
      <c r="L13" s="13">
        <v>6</v>
      </c>
      <c r="M13" s="13">
        <v>2</v>
      </c>
      <c r="N13" s="14" t="s">
        <v>63</v>
      </c>
      <c r="O13" s="20" t="s">
        <v>51</v>
      </c>
      <c r="P13" s="21">
        <f>IF(A13="","",IF(A13=1,VLOOKUP(B13,'[11]FIN ac'!$A$2:$F$15,6,0),VLOOKUP(B13,'[11]FIN al'!$A$2:$E$16,6,0)))</f>
        <v>45657</v>
      </c>
      <c r="Q13" s="14">
        <v>68547</v>
      </c>
      <c r="R13" s="14" t="s">
        <v>64</v>
      </c>
      <c r="S13" s="14" t="s">
        <v>65</v>
      </c>
      <c r="T13" s="17">
        <v>42614</v>
      </c>
      <c r="U13" s="13">
        <v>1</v>
      </c>
      <c r="V13" s="23">
        <f>IF(A13="","",IF(A13=1,VLOOKUP(B13,'[11]FIN ac'!$A$2:$F$15,4,0),VLOOKUP(B13,'[11]FIN al'!$A$2:$E$16,4,0)))</f>
        <v>45</v>
      </c>
      <c r="W13" s="24">
        <v>31526</v>
      </c>
      <c r="X13" s="13">
        <v>3</v>
      </c>
      <c r="Y13" s="13">
        <v>0</v>
      </c>
      <c r="Z13" s="25">
        <v>0</v>
      </c>
      <c r="AA13" s="25"/>
      <c r="AB13" s="25">
        <v>13.8</v>
      </c>
      <c r="AC13" s="25">
        <v>0</v>
      </c>
      <c r="AD13" s="25">
        <v>0</v>
      </c>
      <c r="AE13" s="27">
        <f>IF(A13="","",IF(A13=1,VLOOKUP(B13,'[11]FIN ac'!$A$2:$F$15,3,0),VLOOKUP(B13,'[11]FIN al'!$A$2:$E$16,3,0)))</f>
        <v>668358675.54721761</v>
      </c>
      <c r="AF13" s="28">
        <f t="shared" si="3"/>
        <v>9</v>
      </c>
      <c r="AG13" s="21">
        <f t="shared" si="0"/>
        <v>62093</v>
      </c>
      <c r="AH13" s="29">
        <f t="shared" si="4"/>
        <v>14852415.01</v>
      </c>
      <c r="AI13" s="29">
        <f t="shared" si="1"/>
        <v>0</v>
      </c>
      <c r="AJ13" s="29">
        <f t="shared" si="1"/>
        <v>0</v>
      </c>
      <c r="AK13" s="29">
        <f t="shared" si="1"/>
        <v>0</v>
      </c>
      <c r="AL13" s="29">
        <f t="shared" si="1"/>
        <v>0</v>
      </c>
      <c r="AM13" s="29">
        <f t="shared" si="1"/>
        <v>0</v>
      </c>
      <c r="AN13" s="29">
        <f t="shared" si="1"/>
        <v>0</v>
      </c>
      <c r="AO13" s="29">
        <f t="shared" si="1"/>
        <v>0</v>
      </c>
      <c r="AP13" s="29">
        <f t="shared" si="1"/>
        <v>0</v>
      </c>
      <c r="AQ13" s="29">
        <f t="shared" si="1"/>
        <v>0</v>
      </c>
      <c r="AR13" s="29">
        <f t="shared" si="1"/>
        <v>14852415.01</v>
      </c>
      <c r="AS13" s="26"/>
    </row>
    <row r="14" spans="1:45" ht="43.2" x14ac:dyDescent="0.3">
      <c r="A14" s="13">
        <v>1</v>
      </c>
      <c r="B14" s="14" t="s">
        <v>66</v>
      </c>
      <c r="C14" s="15" t="str">
        <f>IF(A14="","",IF(A14=1,VLOOKUP(B14,'[11]FIN ac'!$A$2:$F$15,2,0),VLOOKUP(B14,'[11]FIN al'!$A$2:$E$16,2,0)))</f>
        <v>LOTE DE TERRENO PARA CONSTRUCCIÓN DE UN TANQUE DE ALMACENAMIENTO  UBICADO EN EL SECTOR SUR ORIENTE</v>
      </c>
      <c r="D14" s="16" t="s">
        <v>67</v>
      </c>
      <c r="E14" s="13">
        <v>1</v>
      </c>
      <c r="F14" s="13">
        <v>2</v>
      </c>
      <c r="G14" s="17">
        <v>43101</v>
      </c>
      <c r="H14" s="18">
        <f>P14-1</f>
        <v>43675</v>
      </c>
      <c r="I14" s="13">
        <v>1</v>
      </c>
      <c r="J14" s="19">
        <v>44</v>
      </c>
      <c r="K14" s="13">
        <v>3</v>
      </c>
      <c r="L14" s="13">
        <v>6</v>
      </c>
      <c r="M14" s="13">
        <v>10</v>
      </c>
      <c r="N14" s="14" t="s">
        <v>66</v>
      </c>
      <c r="O14" s="20" t="s">
        <v>68</v>
      </c>
      <c r="P14" s="21">
        <f>IF(A14="","",IF(A14=1,VLOOKUP(B14,'[11]FIN ac'!$A$2:$F$15,6,0),VLOOKUP(B14,'[11]FIN al'!$A$2:$E$16,6,0)))</f>
        <v>43676</v>
      </c>
      <c r="Q14" s="14">
        <v>68547</v>
      </c>
      <c r="R14" s="14"/>
      <c r="S14" s="14"/>
      <c r="T14" s="17">
        <v>42614</v>
      </c>
      <c r="U14" s="13">
        <v>2</v>
      </c>
      <c r="V14" s="23">
        <f>IF(A14="","",IF(A14=1,VLOOKUP(B14,'[11]FIN ac'!$A$2:$F$15,4,0),VLOOKUP(B14,'[11]FIN al'!$A$2:$E$16,4,0)))</f>
        <v>0</v>
      </c>
      <c r="W14" s="24">
        <v>31526</v>
      </c>
      <c r="X14" s="13">
        <v>3</v>
      </c>
      <c r="Y14" s="13">
        <v>0</v>
      </c>
      <c r="Z14" s="25">
        <v>0</v>
      </c>
      <c r="AA14" s="34">
        <v>32.409999999999997</v>
      </c>
      <c r="AB14" s="25"/>
      <c r="AC14" s="25"/>
      <c r="AD14" s="25"/>
      <c r="AE14" s="27">
        <f>IF(A14="","",IF(A14=1,VLOOKUP(B14,'[11]FIN ac'!$A$2:$F$15,3,0),VLOOKUP(B14,'[11]FIN al'!$A$2:$E$16,3,0)))</f>
        <v>499041144.40858912</v>
      </c>
      <c r="AF14" s="28">
        <f>YEAR(P14)-2015</f>
        <v>4</v>
      </c>
      <c r="AG14" s="21">
        <f t="shared" si="0"/>
        <v>43676</v>
      </c>
      <c r="AH14" s="29">
        <v>0</v>
      </c>
      <c r="AI14" s="29">
        <f t="shared" si="1"/>
        <v>0</v>
      </c>
      <c r="AJ14" s="29">
        <f t="shared" si="1"/>
        <v>0</v>
      </c>
      <c r="AK14" s="29">
        <f t="shared" si="1"/>
        <v>0</v>
      </c>
      <c r="AL14" s="29">
        <f t="shared" si="1"/>
        <v>0</v>
      </c>
      <c r="AM14" s="29">
        <f t="shared" si="1"/>
        <v>0</v>
      </c>
      <c r="AN14" s="29">
        <f t="shared" si="1"/>
        <v>0</v>
      </c>
      <c r="AO14" s="29">
        <f t="shared" si="1"/>
        <v>0</v>
      </c>
      <c r="AP14" s="29">
        <f t="shared" si="1"/>
        <v>0</v>
      </c>
      <c r="AQ14" s="29">
        <f t="shared" si="1"/>
        <v>0</v>
      </c>
      <c r="AR14" s="29">
        <f t="shared" si="1"/>
        <v>0</v>
      </c>
      <c r="AS14" s="26"/>
    </row>
    <row r="15" spans="1:45" ht="57.6" x14ac:dyDescent="0.3">
      <c r="A15" s="13">
        <v>1</v>
      </c>
      <c r="B15" s="14" t="s">
        <v>69</v>
      </c>
      <c r="C15" s="15" t="str">
        <f>IF(A15="","",IF(A15=1,VLOOKUP(B15,'[11]FIN ac'!$A$2:$F$15,2,0),VLOOKUP(B15,'[11]FIN al'!$A$2:$E$16,2,0)))</f>
        <v xml:space="preserve">CONSTRUCCION DE UN TANQUE  EN CONCRETO ARMADO DE ALMACENAMIENTO EN EL SECTOR SUR - OCCIDENTE DEL APS BARRIO VILLAS DEL ROSARIO </v>
      </c>
      <c r="D15" s="16" t="s">
        <v>70</v>
      </c>
      <c r="E15" s="13">
        <v>1</v>
      </c>
      <c r="F15" s="13">
        <v>2</v>
      </c>
      <c r="G15" s="17">
        <v>42736</v>
      </c>
      <c r="H15" s="18">
        <f t="shared" si="2"/>
        <v>43829</v>
      </c>
      <c r="I15" s="13">
        <v>1</v>
      </c>
      <c r="J15" s="19">
        <v>44</v>
      </c>
      <c r="K15" s="13">
        <v>3</v>
      </c>
      <c r="L15" s="13">
        <v>6</v>
      </c>
      <c r="M15" s="13">
        <v>1</v>
      </c>
      <c r="N15" s="14" t="s">
        <v>69</v>
      </c>
      <c r="O15" s="20" t="s">
        <v>71</v>
      </c>
      <c r="P15" s="21">
        <f>IF(A15="","",IF(A15=1,VLOOKUP(B15,'[11]FIN ac'!$A$2:$F$15,6,0),VLOOKUP(B15,'[11]FIN al'!$A$2:$E$16,6,0)))</f>
        <v>43830</v>
      </c>
      <c r="Q15" s="14">
        <v>68547</v>
      </c>
      <c r="R15" s="14"/>
      <c r="S15" s="14"/>
      <c r="T15" s="17">
        <v>42614</v>
      </c>
      <c r="U15" s="13">
        <v>1</v>
      </c>
      <c r="V15" s="23">
        <f>IF(A15="","",IF(A15=1,VLOOKUP(B15,'[11]FIN ac'!$A$2:$F$15,4,0),VLOOKUP(B15,'[11]FIN al'!$A$2:$E$16,4,0)))</f>
        <v>45</v>
      </c>
      <c r="W15" s="24">
        <v>31526</v>
      </c>
      <c r="X15" s="13">
        <v>3</v>
      </c>
      <c r="Y15" s="13">
        <v>0</v>
      </c>
      <c r="Z15" s="25">
        <v>0</v>
      </c>
      <c r="AA15" s="34">
        <v>32.409999999999997</v>
      </c>
      <c r="AB15" s="25"/>
      <c r="AC15" s="25"/>
      <c r="AD15" s="25"/>
      <c r="AE15" s="27">
        <f>IF(A15="","",IF(A15=1,VLOOKUP(B15,'[11]FIN ac'!$A$2:$F$15,3,0),VLOOKUP(B15,'[11]FIN al'!$A$2:$E$16,3,0)))</f>
        <v>3904767281.5601139</v>
      </c>
      <c r="AF15" s="28">
        <f t="shared" si="3"/>
        <v>4</v>
      </c>
      <c r="AG15" s="21">
        <f t="shared" si="0"/>
        <v>60267</v>
      </c>
      <c r="AH15" s="29">
        <f t="shared" si="4"/>
        <v>86772606.260000005</v>
      </c>
      <c r="AI15" s="29">
        <f t="shared" si="1"/>
        <v>0</v>
      </c>
      <c r="AJ15" s="29">
        <f t="shared" si="1"/>
        <v>0</v>
      </c>
      <c r="AK15" s="29">
        <f t="shared" si="1"/>
        <v>0</v>
      </c>
      <c r="AL15" s="29">
        <f t="shared" si="1"/>
        <v>0</v>
      </c>
      <c r="AM15" s="29">
        <f t="shared" si="1"/>
        <v>86772606.260000005</v>
      </c>
      <c r="AN15" s="29">
        <f t="shared" si="1"/>
        <v>86772606.260000005</v>
      </c>
      <c r="AO15" s="29">
        <f t="shared" si="1"/>
        <v>86772606.260000005</v>
      </c>
      <c r="AP15" s="29">
        <f t="shared" si="1"/>
        <v>86772606.260000005</v>
      </c>
      <c r="AQ15" s="29">
        <f t="shared" si="1"/>
        <v>86772606.260000005</v>
      </c>
      <c r="AR15" s="29">
        <f t="shared" si="1"/>
        <v>86772606.260000005</v>
      </c>
      <c r="AS15" s="26"/>
    </row>
    <row r="16" spans="1:45" ht="57.6" x14ac:dyDescent="0.3">
      <c r="A16" s="13">
        <v>1</v>
      </c>
      <c r="B16" s="14" t="s">
        <v>72</v>
      </c>
      <c r="C16" s="15" t="str">
        <f>IF(A16="","",IF(A16=1,VLOOKUP(B16,'[11]FIN ac'!$A$2:$F$15,2,0),VLOOKUP(B16,'[11]FIN al'!$A$2:$E$16,2,0)))</f>
        <v>CONTRUCCIÓN DE LA AMPLIACIÓN Y OPTIMIZACIÓN DE LA PLANTA DE TRATAMIENTO DE AGUA POTABLE "LA COLINA" DEL MUNICIPIO DE PIEDECUESTA SANTANDER</v>
      </c>
      <c r="D16" s="16" t="s">
        <v>73</v>
      </c>
      <c r="E16" s="13">
        <v>5</v>
      </c>
      <c r="F16" s="13">
        <v>2</v>
      </c>
      <c r="G16" s="17">
        <v>43101</v>
      </c>
      <c r="H16" s="18">
        <f t="shared" si="2"/>
        <v>43829</v>
      </c>
      <c r="I16" s="13">
        <v>2</v>
      </c>
      <c r="J16" s="19">
        <v>44</v>
      </c>
      <c r="K16" s="13">
        <v>1</v>
      </c>
      <c r="L16" s="13">
        <v>4</v>
      </c>
      <c r="M16" s="13">
        <v>1</v>
      </c>
      <c r="N16" s="14" t="s">
        <v>72</v>
      </c>
      <c r="O16" s="20" t="s">
        <v>74</v>
      </c>
      <c r="P16" s="21">
        <f>IF(A16="","",IF(A16=1,VLOOKUP(B16,'[11]FIN ac'!$A$2:$F$15,6,0),VLOOKUP(B16,'[11]FIN al'!$A$2:$E$16,6,0)))</f>
        <v>43830</v>
      </c>
      <c r="Q16" s="14">
        <v>68547</v>
      </c>
      <c r="R16" s="14"/>
      <c r="S16" s="14"/>
      <c r="T16" s="17">
        <v>42614</v>
      </c>
      <c r="U16" s="13">
        <v>1</v>
      </c>
      <c r="V16" s="23">
        <f>IF(A16="","",IF(A16=1,VLOOKUP(B16,'[11]FIN ac'!$A$2:$F$15,4,0),VLOOKUP(B16,'[11]FIN al'!$A$2:$E$16,4,0)))</f>
        <v>40</v>
      </c>
      <c r="W16" s="24">
        <v>31526</v>
      </c>
      <c r="X16" s="13">
        <v>7</v>
      </c>
      <c r="Y16" s="13">
        <v>0</v>
      </c>
      <c r="Z16" s="25">
        <v>100</v>
      </c>
      <c r="AA16" s="25">
        <v>29.4</v>
      </c>
      <c r="AB16" s="25"/>
      <c r="AC16" s="25"/>
      <c r="AD16" s="25"/>
      <c r="AE16" s="27">
        <f>IF(A16="","",IF(A16=1,VLOOKUP(B16,'[11]FIN ac'!$A$2:$F$15,3,0),VLOOKUP(B16,'[11]FIN al'!$A$2:$E$16,3,0)))</f>
        <v>9732231500.4584484</v>
      </c>
      <c r="AF16" s="28">
        <f t="shared" si="3"/>
        <v>4</v>
      </c>
      <c r="AG16" s="21">
        <f t="shared" si="0"/>
        <v>58440</v>
      </c>
      <c r="AH16" s="29">
        <f t="shared" si="4"/>
        <v>243305787.50999999</v>
      </c>
      <c r="AI16" s="29">
        <f>IF(OR(AI$2&lt;=$AF16,AI$2&gt;($AF16+$V16)),0,$AH16)</f>
        <v>0</v>
      </c>
      <c r="AJ16" s="29">
        <f t="shared" si="1"/>
        <v>0</v>
      </c>
      <c r="AK16" s="29">
        <f t="shared" si="1"/>
        <v>0</v>
      </c>
      <c r="AL16" s="29">
        <f t="shared" si="1"/>
        <v>0</v>
      </c>
      <c r="AM16" s="29">
        <f t="shared" si="1"/>
        <v>243305787.50999999</v>
      </c>
      <c r="AN16" s="29">
        <f t="shared" si="1"/>
        <v>243305787.50999999</v>
      </c>
      <c r="AO16" s="29">
        <f t="shared" si="1"/>
        <v>243305787.50999999</v>
      </c>
      <c r="AP16" s="29">
        <f t="shared" si="1"/>
        <v>243305787.50999999</v>
      </c>
      <c r="AQ16" s="29">
        <f t="shared" si="1"/>
        <v>243305787.50999999</v>
      </c>
      <c r="AR16" s="29">
        <f t="shared" si="1"/>
        <v>243305787.50999999</v>
      </c>
      <c r="AS16" s="26"/>
    </row>
    <row r="17" spans="1:45" ht="72" x14ac:dyDescent="0.3">
      <c r="A17" s="13">
        <v>2</v>
      </c>
      <c r="B17" s="14" t="s">
        <v>75</v>
      </c>
      <c r="C17" s="15" t="str">
        <f>IF(A17="","",IF(A17=1,VLOOKUP(B17,'[11]FIN ac'!$A$2:$F$15,2,0),VLOOKUP(B17,'[11]FIN al'!$A$2:$E$16,2,0)))</f>
        <v>AJUSTE Y ACTUALIZACION DEL CATASTRO DE REDES DEL SISTEMA DE ALCANTARILLADO</v>
      </c>
      <c r="D17" s="16" t="s">
        <v>76</v>
      </c>
      <c r="E17" s="13">
        <v>7</v>
      </c>
      <c r="F17" s="13">
        <v>2</v>
      </c>
      <c r="G17" s="17">
        <v>43101</v>
      </c>
      <c r="H17" s="35">
        <f>P17-1</f>
        <v>43280</v>
      </c>
      <c r="I17" s="13">
        <v>2</v>
      </c>
      <c r="J17" s="19">
        <v>44</v>
      </c>
      <c r="K17" s="13">
        <v>4</v>
      </c>
      <c r="L17" s="13">
        <v>7</v>
      </c>
      <c r="M17" s="13">
        <v>1</v>
      </c>
      <c r="N17" s="13" t="s">
        <v>75</v>
      </c>
      <c r="O17" s="20" t="s">
        <v>77</v>
      </c>
      <c r="P17" s="21">
        <f>IF(A17="","",IF(A17=1,VLOOKUP(B17,'[11]FIN ac'!$A$2:$F$15,6,0),VLOOKUP(B17,'[11]POIR Di al'!$A$2:$L$15,8,0)))</f>
        <v>43281</v>
      </c>
      <c r="Q17" s="14">
        <v>68547</v>
      </c>
      <c r="R17" s="14"/>
      <c r="S17" s="14"/>
      <c r="T17" s="17">
        <v>42614</v>
      </c>
      <c r="U17" s="13">
        <v>1</v>
      </c>
      <c r="V17" s="23">
        <f>IF(A17="","",IF(A17=1,VLOOKUP(B17,'[11]FIN ac'!$A$2:$F$15,4,0),VLOOKUP(B17,'[11]FIN al'!$A$2:$E$16,4,0)))</f>
        <v>5</v>
      </c>
      <c r="W17" s="36">
        <v>30660</v>
      </c>
      <c r="X17" s="14">
        <v>3</v>
      </c>
      <c r="Y17" s="14">
        <v>0</v>
      </c>
      <c r="Z17" s="26">
        <v>0</v>
      </c>
      <c r="AA17" s="26">
        <v>0</v>
      </c>
      <c r="AB17" s="26">
        <v>0</v>
      </c>
      <c r="AC17" s="26">
        <v>0</v>
      </c>
      <c r="AD17" s="26">
        <v>1.64</v>
      </c>
      <c r="AE17" s="27">
        <f>IF(A17="","",IF(A17=1,VLOOKUP(B17,'[11]FIN ac'!$A$2:$F$15,3,0),VLOOKUP(B17,'[11]FIN al'!$A$2:$E$16,3,0)))</f>
        <v>1200000000</v>
      </c>
      <c r="AF17" s="28">
        <f t="shared" si="3"/>
        <v>3</v>
      </c>
      <c r="AG17" s="21">
        <f t="shared" si="0"/>
        <v>45107</v>
      </c>
      <c r="AH17" s="29">
        <f t="shared" si="4"/>
        <v>240000000</v>
      </c>
      <c r="AI17" s="29">
        <f t="shared" ref="AI17:AR29" si="5">IF(OR(AI$2&lt;=$AF17,AI$2&gt;($AF17+$V17)),0,$AH17)</f>
        <v>0</v>
      </c>
      <c r="AJ17" s="29">
        <f t="shared" si="1"/>
        <v>0</v>
      </c>
      <c r="AK17" s="29">
        <f t="shared" si="1"/>
        <v>0</v>
      </c>
      <c r="AL17" s="29">
        <f t="shared" si="1"/>
        <v>240000000</v>
      </c>
      <c r="AM17" s="29">
        <f t="shared" si="1"/>
        <v>240000000</v>
      </c>
      <c r="AN17" s="29">
        <f t="shared" si="1"/>
        <v>240000000</v>
      </c>
      <c r="AO17" s="29">
        <f t="shared" si="1"/>
        <v>240000000</v>
      </c>
      <c r="AP17" s="29">
        <f t="shared" si="1"/>
        <v>240000000</v>
      </c>
      <c r="AQ17" s="29">
        <f t="shared" si="1"/>
        <v>0</v>
      </c>
      <c r="AR17" s="29">
        <f t="shared" si="1"/>
        <v>0</v>
      </c>
      <c r="AS17" s="26"/>
    </row>
    <row r="18" spans="1:45" ht="86.4" x14ac:dyDescent="0.3">
      <c r="A18" s="13">
        <v>2</v>
      </c>
      <c r="B18" s="14" t="s">
        <v>78</v>
      </c>
      <c r="C18" s="15" t="str">
        <f>IF(A18="","",IF(A18=1,VLOOKUP(B18,'[11]FIN ac'!$A$2:$F$15,2,0),VLOOKUP(B18,'[11]FIN al'!$A$2:$E$16,2,0)))</f>
        <v>SECTORIZACION Y SIMULACIÓN  DE LA RED DE ALCANTARILLADO  PARA LA ESTRUCTURACION DE CIRTUITOS DE CONTROL EN LA APS 1</v>
      </c>
      <c r="D18" s="16" t="s">
        <v>79</v>
      </c>
      <c r="E18" s="13">
        <v>7</v>
      </c>
      <c r="F18" s="13">
        <v>2</v>
      </c>
      <c r="G18" s="17">
        <v>42370</v>
      </c>
      <c r="H18" s="35">
        <f t="shared" si="2"/>
        <v>42734</v>
      </c>
      <c r="I18" s="13">
        <v>2</v>
      </c>
      <c r="J18" s="19">
        <v>44</v>
      </c>
      <c r="K18" s="13">
        <v>4</v>
      </c>
      <c r="L18" s="13">
        <v>7</v>
      </c>
      <c r="M18" s="13">
        <v>1</v>
      </c>
      <c r="N18" s="13" t="s">
        <v>78</v>
      </c>
      <c r="O18" s="20" t="s">
        <v>80</v>
      </c>
      <c r="P18" s="21">
        <f>IF(A18="","",IF(A18=1,VLOOKUP(B18,'[11]FIN ac'!$A$2:$F$15,6,0),VLOOKUP(B18,'[11]POIR Di al'!$A$2:$L$15,8,0)))</f>
        <v>42735</v>
      </c>
      <c r="Q18" s="14">
        <v>68547</v>
      </c>
      <c r="R18" s="14"/>
      <c r="S18" s="14"/>
      <c r="T18" s="17">
        <v>42614</v>
      </c>
      <c r="U18" s="13">
        <v>1</v>
      </c>
      <c r="V18" s="23">
        <f>IF(A18="","",IF(A18=1,VLOOKUP(B18,'[11]FIN ac'!$A$2:$F$15,4,0),VLOOKUP(B18,'[11]FIN al'!$A$2:$E$16,4,0)))</f>
        <v>45</v>
      </c>
      <c r="W18" s="36">
        <v>30660</v>
      </c>
      <c r="X18" s="14">
        <v>3</v>
      </c>
      <c r="Y18" s="14">
        <v>0</v>
      </c>
      <c r="Z18" s="26">
        <v>0</v>
      </c>
      <c r="AA18" s="26">
        <v>0</v>
      </c>
      <c r="AB18" s="26">
        <v>0</v>
      </c>
      <c r="AC18" s="26">
        <v>0</v>
      </c>
      <c r="AD18" s="26">
        <v>1.64</v>
      </c>
      <c r="AE18" s="27">
        <f>IF(A18="","",IF(A18=1,VLOOKUP(B18,'[11]FIN ac'!$A$2:$F$15,3,0),VLOOKUP(B18,'[11]FIN al'!$A$2:$E$16,3,0)))</f>
        <v>913973761</v>
      </c>
      <c r="AF18" s="28">
        <f t="shared" si="3"/>
        <v>1</v>
      </c>
      <c r="AG18" s="21">
        <f t="shared" si="0"/>
        <v>59171</v>
      </c>
      <c r="AH18" s="29">
        <f t="shared" si="4"/>
        <v>20310528.02</v>
      </c>
      <c r="AI18" s="29">
        <f t="shared" si="5"/>
        <v>0</v>
      </c>
      <c r="AJ18" s="37">
        <f t="shared" si="1"/>
        <v>20310528.02</v>
      </c>
      <c r="AK18" s="29">
        <f t="shared" si="1"/>
        <v>20310528.02</v>
      </c>
      <c r="AL18" s="29">
        <f t="shared" si="1"/>
        <v>20310528.02</v>
      </c>
      <c r="AM18" s="29">
        <f t="shared" si="1"/>
        <v>20310528.02</v>
      </c>
      <c r="AN18" s="29">
        <f t="shared" si="1"/>
        <v>20310528.02</v>
      </c>
      <c r="AO18" s="29">
        <f t="shared" si="1"/>
        <v>20310528.02</v>
      </c>
      <c r="AP18" s="29">
        <f t="shared" si="1"/>
        <v>20310528.02</v>
      </c>
      <c r="AQ18" s="29">
        <f t="shared" si="1"/>
        <v>20310528.02</v>
      </c>
      <c r="AR18" s="29">
        <f t="shared" si="1"/>
        <v>20310528.02</v>
      </c>
      <c r="AS18" s="26"/>
    </row>
    <row r="19" spans="1:45" ht="86.4" x14ac:dyDescent="0.3">
      <c r="A19" s="13">
        <v>2</v>
      </c>
      <c r="B19" s="14" t="s">
        <v>81</v>
      </c>
      <c r="C19" s="15" t="str">
        <f>IF(A19="","",IF(A19=1,VLOOKUP(B19,'[11]FIN ac'!$A$2:$F$15,2,0),VLOOKUP(B19,'[11]FIN al'!$A$2:$E$16,2,0)))</f>
        <v>SECTORIZACION Y SIMULACIÓN  DE LA RED DE ALCANTARILLADO  PARA LA ESTRUCTURACION DE CIRTUITOS DE CONTROL EN LA APS 2</v>
      </c>
      <c r="D19" s="16" t="s">
        <v>79</v>
      </c>
      <c r="E19" s="13">
        <v>7</v>
      </c>
      <c r="F19" s="13">
        <v>2</v>
      </c>
      <c r="G19" s="17">
        <v>42736</v>
      </c>
      <c r="H19" s="35">
        <f t="shared" si="2"/>
        <v>43099</v>
      </c>
      <c r="I19" s="13">
        <v>2</v>
      </c>
      <c r="J19" s="19">
        <v>44</v>
      </c>
      <c r="K19" s="13">
        <v>4</v>
      </c>
      <c r="L19" s="13">
        <v>7</v>
      </c>
      <c r="M19" s="13">
        <v>1</v>
      </c>
      <c r="N19" s="13" t="s">
        <v>78</v>
      </c>
      <c r="O19" s="20" t="s">
        <v>80</v>
      </c>
      <c r="P19" s="21">
        <f>IF(A19="","",IF(A19=1,VLOOKUP(B19,'[11]FIN ac'!$A$2:$F$15,6,0),VLOOKUP(B19,'[11]POIR Di al'!$A$2:$L$15,8,0)))</f>
        <v>43100</v>
      </c>
      <c r="Q19" s="14">
        <v>68547</v>
      </c>
      <c r="R19" s="14"/>
      <c r="S19" s="14"/>
      <c r="T19" s="17">
        <v>42614</v>
      </c>
      <c r="U19" s="13">
        <v>1</v>
      </c>
      <c r="V19" s="23">
        <f>IF(A19="","",IF(A19=1,VLOOKUP(B19,'[11]FIN ac'!$A$2:$F$15,4,0),VLOOKUP(B19,'[11]FIN al'!$A$2:$E$16,4,0)))</f>
        <v>45</v>
      </c>
      <c r="W19" s="36">
        <v>30660</v>
      </c>
      <c r="X19" s="14">
        <v>3</v>
      </c>
      <c r="Y19" s="14">
        <v>0</v>
      </c>
      <c r="Z19" s="26">
        <v>0</v>
      </c>
      <c r="AA19" s="26">
        <v>0</v>
      </c>
      <c r="AB19" s="26">
        <v>0</v>
      </c>
      <c r="AC19" s="26">
        <v>0</v>
      </c>
      <c r="AD19" s="26">
        <v>1.64</v>
      </c>
      <c r="AE19" s="27">
        <f>IF(A19="","",IF(A19=1,VLOOKUP(B19,'[11]FIN ac'!$A$2:$F$15,3,0),VLOOKUP(B19,'[11]FIN al'!$A$2:$E$16,3,0)))</f>
        <v>1487336393</v>
      </c>
      <c r="AF19" s="28">
        <f t="shared" si="3"/>
        <v>2</v>
      </c>
      <c r="AG19" s="21">
        <f t="shared" si="0"/>
        <v>59536</v>
      </c>
      <c r="AH19" s="29">
        <f t="shared" si="4"/>
        <v>33051919.84</v>
      </c>
      <c r="AI19" s="29">
        <f t="shared" si="5"/>
        <v>0</v>
      </c>
      <c r="AJ19" s="29">
        <f t="shared" si="1"/>
        <v>0</v>
      </c>
      <c r="AK19" s="29">
        <f t="shared" si="1"/>
        <v>33051919.84</v>
      </c>
      <c r="AL19" s="29">
        <f t="shared" si="1"/>
        <v>33051919.84</v>
      </c>
      <c r="AM19" s="29">
        <f t="shared" si="1"/>
        <v>33051919.84</v>
      </c>
      <c r="AN19" s="29">
        <f t="shared" si="1"/>
        <v>33051919.84</v>
      </c>
      <c r="AO19" s="29">
        <f t="shared" si="1"/>
        <v>33051919.84</v>
      </c>
      <c r="AP19" s="29">
        <f t="shared" si="1"/>
        <v>33051919.84</v>
      </c>
      <c r="AQ19" s="29">
        <f t="shared" si="1"/>
        <v>33051919.84</v>
      </c>
      <c r="AR19" s="29">
        <f t="shared" si="1"/>
        <v>33051919.84</v>
      </c>
      <c r="AS19" s="26"/>
    </row>
    <row r="20" spans="1:45" ht="86.4" x14ac:dyDescent="0.3">
      <c r="A20" s="13">
        <v>2</v>
      </c>
      <c r="B20" s="14" t="s">
        <v>82</v>
      </c>
      <c r="C20" s="15" t="str">
        <f>IF(A20="","",IF(A20=1,VLOOKUP(B20,'[11]FIN ac'!$A$2:$F$15,2,0),VLOOKUP(B20,'[11]FIN al'!$A$2:$E$16,2,0)))</f>
        <v>SECTORIZACION Y SIMULACIÓN  DE LA RED DE ALCANTARILLADO  PARA LA ESTRUCTURACION DE CIRTUITOS DE CONTROL EN LA APS 3</v>
      </c>
      <c r="D20" s="16" t="s">
        <v>79</v>
      </c>
      <c r="E20" s="13">
        <v>7</v>
      </c>
      <c r="F20" s="13">
        <v>2</v>
      </c>
      <c r="G20" s="17">
        <v>43101</v>
      </c>
      <c r="H20" s="35">
        <f t="shared" si="2"/>
        <v>43464</v>
      </c>
      <c r="I20" s="13">
        <v>2</v>
      </c>
      <c r="J20" s="19">
        <v>44</v>
      </c>
      <c r="K20" s="13">
        <v>4</v>
      </c>
      <c r="L20" s="13">
        <v>7</v>
      </c>
      <c r="M20" s="13">
        <v>1</v>
      </c>
      <c r="N20" s="13" t="s">
        <v>78</v>
      </c>
      <c r="O20" s="20" t="s">
        <v>80</v>
      </c>
      <c r="P20" s="21">
        <f>IF(A20="","",IF(A20=1,VLOOKUP(B20,'[11]FIN ac'!$A$2:$F$15,6,0),VLOOKUP(B20,'[11]POIR Di al'!$A$2:$L$15,8,0)))</f>
        <v>43465</v>
      </c>
      <c r="Q20" s="14">
        <v>68547</v>
      </c>
      <c r="R20" s="14"/>
      <c r="S20" s="14"/>
      <c r="T20" s="17">
        <v>42614</v>
      </c>
      <c r="U20" s="13">
        <v>1</v>
      </c>
      <c r="V20" s="23">
        <f>IF(A20="","",IF(A20=1,VLOOKUP(B20,'[11]FIN ac'!$A$2:$F$15,4,0),VLOOKUP(B20,'[11]FIN al'!$A$2:$E$16,4,0)))</f>
        <v>45</v>
      </c>
      <c r="W20" s="36">
        <v>30660</v>
      </c>
      <c r="X20" s="14">
        <v>3</v>
      </c>
      <c r="Y20" s="14">
        <v>0</v>
      </c>
      <c r="Z20" s="26">
        <v>0</v>
      </c>
      <c r="AA20" s="26">
        <v>0</v>
      </c>
      <c r="AB20" s="26">
        <v>0</v>
      </c>
      <c r="AC20" s="26">
        <v>0</v>
      </c>
      <c r="AD20" s="26">
        <v>1.64</v>
      </c>
      <c r="AE20" s="27">
        <f>IF(A20="","",IF(A20=1,VLOOKUP(B20,'[11]FIN ac'!$A$2:$F$15,3,0),VLOOKUP(B20,'[11]FIN al'!$A$2:$E$16,3,0)))</f>
        <v>1536149400.4177606</v>
      </c>
      <c r="AF20" s="28">
        <f t="shared" si="3"/>
        <v>3</v>
      </c>
      <c r="AG20" s="21">
        <f t="shared" si="0"/>
        <v>59901</v>
      </c>
      <c r="AH20" s="29">
        <f t="shared" si="4"/>
        <v>34136653.340000004</v>
      </c>
      <c r="AI20" s="29">
        <f t="shared" si="5"/>
        <v>0</v>
      </c>
      <c r="AJ20" s="29">
        <f t="shared" si="5"/>
        <v>0</v>
      </c>
      <c r="AK20" s="29">
        <f t="shared" si="5"/>
        <v>0</v>
      </c>
      <c r="AL20" s="29">
        <f t="shared" si="5"/>
        <v>34136653.340000004</v>
      </c>
      <c r="AM20" s="29">
        <f t="shared" si="5"/>
        <v>34136653.340000004</v>
      </c>
      <c r="AN20" s="29">
        <f t="shared" si="5"/>
        <v>34136653.340000004</v>
      </c>
      <c r="AO20" s="29">
        <f t="shared" si="5"/>
        <v>34136653.340000004</v>
      </c>
      <c r="AP20" s="29">
        <f t="shared" si="5"/>
        <v>34136653.340000004</v>
      </c>
      <c r="AQ20" s="29">
        <f t="shared" si="5"/>
        <v>34136653.340000004</v>
      </c>
      <c r="AR20" s="29">
        <f t="shared" si="5"/>
        <v>34136653.340000004</v>
      </c>
      <c r="AS20" s="26"/>
    </row>
    <row r="21" spans="1:45" ht="86.4" x14ac:dyDescent="0.3">
      <c r="A21" s="13">
        <v>2</v>
      </c>
      <c r="B21" s="14" t="s">
        <v>83</v>
      </c>
      <c r="C21" s="15" t="str">
        <f>IF(A21="","",IF(A21=1,VLOOKUP(B21,'[11]FIN ac'!$A$2:$F$15,2,0),VLOOKUP(B21,'[11]FIN al'!$A$2:$E$16,2,0)))</f>
        <v>SECTORIZACION Y SIMULACIÓN  DE LA RED DE ALCANTARILLADO  PARA LA ESTRUCTURACION DE CIRTUITOS DE CONTROL EN LA APS 4</v>
      </c>
      <c r="D21" s="16" t="s">
        <v>79</v>
      </c>
      <c r="E21" s="13">
        <v>7</v>
      </c>
      <c r="F21" s="13">
        <v>2</v>
      </c>
      <c r="G21" s="17">
        <v>43466</v>
      </c>
      <c r="H21" s="35">
        <f t="shared" si="2"/>
        <v>43829</v>
      </c>
      <c r="I21" s="13">
        <v>2</v>
      </c>
      <c r="J21" s="19">
        <v>44</v>
      </c>
      <c r="K21" s="13">
        <v>4</v>
      </c>
      <c r="L21" s="13">
        <v>7</v>
      </c>
      <c r="M21" s="13">
        <v>1</v>
      </c>
      <c r="N21" s="13" t="s">
        <v>78</v>
      </c>
      <c r="O21" s="20" t="s">
        <v>80</v>
      </c>
      <c r="P21" s="21">
        <f>IF(A21="","",IF(A21=1,VLOOKUP(B21,'[11]FIN ac'!$A$2:$F$15,6,0),VLOOKUP(B21,'[11]POIR Di al'!$A$2:$L$15,8,0)))</f>
        <v>43830</v>
      </c>
      <c r="Q21" s="14">
        <v>68547</v>
      </c>
      <c r="R21" s="14"/>
      <c r="S21" s="14"/>
      <c r="T21" s="17">
        <v>42614</v>
      </c>
      <c r="U21" s="13">
        <v>1</v>
      </c>
      <c r="V21" s="23">
        <f>IF(A21="","",IF(A21=1,VLOOKUP(B21,'[11]FIN ac'!$A$2:$F$15,4,0),VLOOKUP(B21,'[11]FIN al'!$A$2:$E$16,4,0)))</f>
        <v>45</v>
      </c>
      <c r="W21" s="36">
        <v>30660</v>
      </c>
      <c r="X21" s="14">
        <v>3</v>
      </c>
      <c r="Y21" s="14">
        <v>0</v>
      </c>
      <c r="Z21" s="26">
        <v>0</v>
      </c>
      <c r="AA21" s="26">
        <v>0</v>
      </c>
      <c r="AB21" s="26">
        <v>0</v>
      </c>
      <c r="AC21" s="26">
        <v>0</v>
      </c>
      <c r="AD21" s="26">
        <v>1.64</v>
      </c>
      <c r="AE21" s="27">
        <f>IF(A21="","",IF(A21=1,VLOOKUP(B21,'[11]FIN ac'!$A$2:$F$15,3,0),VLOOKUP(B21,'[11]FIN al'!$A$2:$E$16,3,0)))</f>
        <v>2243628698.6500001</v>
      </c>
      <c r="AF21" s="28">
        <f t="shared" si="3"/>
        <v>4</v>
      </c>
      <c r="AG21" s="21">
        <f t="shared" si="0"/>
        <v>60267</v>
      </c>
      <c r="AH21" s="29">
        <f t="shared" si="4"/>
        <v>49858415.530000001</v>
      </c>
      <c r="AI21" s="29">
        <f t="shared" si="5"/>
        <v>0</v>
      </c>
      <c r="AJ21" s="29">
        <f t="shared" si="5"/>
        <v>0</v>
      </c>
      <c r="AK21" s="29">
        <f t="shared" si="5"/>
        <v>0</v>
      </c>
      <c r="AL21" s="29">
        <f t="shared" si="5"/>
        <v>0</v>
      </c>
      <c r="AM21" s="29">
        <f t="shared" si="5"/>
        <v>49858415.530000001</v>
      </c>
      <c r="AN21" s="29">
        <f t="shared" si="5"/>
        <v>49858415.530000001</v>
      </c>
      <c r="AO21" s="29">
        <f t="shared" si="5"/>
        <v>49858415.530000001</v>
      </c>
      <c r="AP21" s="29">
        <f t="shared" si="5"/>
        <v>49858415.530000001</v>
      </c>
      <c r="AQ21" s="29">
        <f t="shared" si="5"/>
        <v>49858415.530000001</v>
      </c>
      <c r="AR21" s="29">
        <f t="shared" si="5"/>
        <v>49858415.530000001</v>
      </c>
      <c r="AS21" s="26"/>
    </row>
    <row r="22" spans="1:45" ht="86.4" x14ac:dyDescent="0.3">
      <c r="A22" s="13">
        <v>2</v>
      </c>
      <c r="B22" s="14" t="s">
        <v>84</v>
      </c>
      <c r="C22" s="15" t="str">
        <f>IF(A22="","",IF(A22=1,VLOOKUP(B22,'[11]FIN ac'!$A$2:$F$15,2,0),VLOOKUP(B22,'[11]FIN al'!$A$2:$E$16,2,0)))</f>
        <v>SECTORIZACION Y SIMULACIÓN  DE LA RED DE ALCANTARILLADO  PARA LA ESTRUCTURACION DE CIRTUITOS DE CONTROL EN LA APS 5</v>
      </c>
      <c r="D22" s="16" t="s">
        <v>79</v>
      </c>
      <c r="E22" s="13">
        <v>7</v>
      </c>
      <c r="F22" s="13">
        <v>2</v>
      </c>
      <c r="G22" s="17">
        <v>43831</v>
      </c>
      <c r="H22" s="35">
        <f t="shared" si="2"/>
        <v>44195</v>
      </c>
      <c r="I22" s="13">
        <v>2</v>
      </c>
      <c r="J22" s="19">
        <v>44</v>
      </c>
      <c r="K22" s="13">
        <v>4</v>
      </c>
      <c r="L22" s="13">
        <v>7</v>
      </c>
      <c r="M22" s="13">
        <v>1</v>
      </c>
      <c r="N22" s="13" t="s">
        <v>78</v>
      </c>
      <c r="O22" s="20" t="s">
        <v>80</v>
      </c>
      <c r="P22" s="21">
        <f>IF(A22="","",IF(A22=1,VLOOKUP(B22,'[11]FIN ac'!$A$2:$F$15,6,0),VLOOKUP(B22,'[11]POIR Di al'!$A$2:$L$15,8,0)))</f>
        <v>44196</v>
      </c>
      <c r="Q22" s="14">
        <v>68547</v>
      </c>
      <c r="R22" s="14"/>
      <c r="S22" s="14"/>
      <c r="T22" s="17">
        <v>42614</v>
      </c>
      <c r="U22" s="13">
        <v>1</v>
      </c>
      <c r="V22" s="23">
        <f>IF(A22="","",IF(A22=1,VLOOKUP(B22,'[11]FIN ac'!$A$2:$F$15,4,0),VLOOKUP(B22,'[11]FIN al'!$A$2:$E$16,4,0)))</f>
        <v>45</v>
      </c>
      <c r="W22" s="36">
        <v>30660</v>
      </c>
      <c r="X22" s="14">
        <v>3</v>
      </c>
      <c r="Y22" s="14">
        <v>0</v>
      </c>
      <c r="Z22" s="26">
        <v>0</v>
      </c>
      <c r="AA22" s="26">
        <v>0</v>
      </c>
      <c r="AB22" s="26">
        <v>0</v>
      </c>
      <c r="AC22" s="26">
        <v>0</v>
      </c>
      <c r="AD22" s="26">
        <v>1.64</v>
      </c>
      <c r="AE22" s="27">
        <f>IF(A22="","",IF(A22=1,VLOOKUP(B22,'[11]FIN ac'!$A$2:$F$15,3,0),VLOOKUP(B22,'[11]FIN al'!$A$2:$E$16,3,0)))</f>
        <v>2411900851.0500002</v>
      </c>
      <c r="AF22" s="28">
        <f t="shared" si="3"/>
        <v>5</v>
      </c>
      <c r="AG22" s="21">
        <f t="shared" si="0"/>
        <v>60632</v>
      </c>
      <c r="AH22" s="29">
        <f t="shared" si="4"/>
        <v>53597796.689999998</v>
      </c>
      <c r="AI22" s="29">
        <f t="shared" si="5"/>
        <v>0</v>
      </c>
      <c r="AJ22" s="29">
        <f t="shared" si="5"/>
        <v>0</v>
      </c>
      <c r="AK22" s="29">
        <f t="shared" si="5"/>
        <v>0</v>
      </c>
      <c r="AL22" s="29">
        <f t="shared" si="5"/>
        <v>0</v>
      </c>
      <c r="AM22" s="29">
        <f t="shared" si="5"/>
        <v>0</v>
      </c>
      <c r="AN22" s="29">
        <f t="shared" si="5"/>
        <v>53597796.689999998</v>
      </c>
      <c r="AO22" s="29">
        <f t="shared" si="5"/>
        <v>53597796.689999998</v>
      </c>
      <c r="AP22" s="29">
        <f t="shared" si="5"/>
        <v>53597796.689999998</v>
      </c>
      <c r="AQ22" s="29">
        <f t="shared" si="5"/>
        <v>53597796.689999998</v>
      </c>
      <c r="AR22" s="29">
        <f t="shared" si="5"/>
        <v>53597796.689999998</v>
      </c>
      <c r="AS22" s="26"/>
    </row>
    <row r="23" spans="1:45" ht="86.4" x14ac:dyDescent="0.3">
      <c r="A23" s="13">
        <v>2</v>
      </c>
      <c r="B23" s="14" t="s">
        <v>85</v>
      </c>
      <c r="C23" s="15" t="str">
        <f>IF(A23="","",IF(A23=1,VLOOKUP(B23,'[11]FIN ac'!$A$2:$F$15,2,0),VLOOKUP(B23,'[11]FIN al'!$A$2:$E$16,2,0)))</f>
        <v>SECTORIZACION Y SIMULACIÓN  DE LA RED DE ALCANTARILLADO  PARA LA ESTRUCTURACION DE CIRTUITOS DE CONTROL EN LA APS 6</v>
      </c>
      <c r="D23" s="16" t="s">
        <v>79</v>
      </c>
      <c r="E23" s="13">
        <v>7</v>
      </c>
      <c r="F23" s="13">
        <v>2</v>
      </c>
      <c r="G23" s="17">
        <v>44197</v>
      </c>
      <c r="H23" s="35">
        <f t="shared" si="2"/>
        <v>44560</v>
      </c>
      <c r="I23" s="13">
        <v>2</v>
      </c>
      <c r="J23" s="19">
        <v>44</v>
      </c>
      <c r="K23" s="13">
        <v>4</v>
      </c>
      <c r="L23" s="13">
        <v>7</v>
      </c>
      <c r="M23" s="13">
        <v>1</v>
      </c>
      <c r="N23" s="13" t="s">
        <v>78</v>
      </c>
      <c r="O23" s="20" t="s">
        <v>80</v>
      </c>
      <c r="P23" s="21">
        <f>IF(A23="","",IF(A23=1,VLOOKUP(B23,'[11]FIN ac'!$A$2:$F$15,6,0),VLOOKUP(B23,'[11]POIR Di al'!$A$2:$L$15,8,0)))</f>
        <v>44561</v>
      </c>
      <c r="Q23" s="14">
        <v>68547</v>
      </c>
      <c r="R23" s="14"/>
      <c r="S23" s="14"/>
      <c r="T23" s="17">
        <v>42614</v>
      </c>
      <c r="U23" s="13">
        <v>1</v>
      </c>
      <c r="V23" s="23">
        <f>IF(A23="","",IF(A23=1,VLOOKUP(B23,'[11]FIN ac'!$A$2:$F$15,4,0),VLOOKUP(B23,'[11]FIN al'!$A$2:$E$16,4,0)))</f>
        <v>45</v>
      </c>
      <c r="W23" s="36">
        <v>30660</v>
      </c>
      <c r="X23" s="14">
        <v>3</v>
      </c>
      <c r="Y23" s="14">
        <v>0</v>
      </c>
      <c r="Z23" s="26">
        <v>0</v>
      </c>
      <c r="AA23" s="26">
        <v>0</v>
      </c>
      <c r="AB23" s="26">
        <v>0</v>
      </c>
      <c r="AC23" s="26">
        <v>0</v>
      </c>
      <c r="AD23" s="26">
        <v>1.64</v>
      </c>
      <c r="AE23" s="27">
        <f>IF(A23="","",IF(A23=1,VLOOKUP(B23,'[11]FIN ac'!$A$2:$F$15,3,0),VLOOKUP(B23,'[11]FIN al'!$A$2:$E$16,3,0)))</f>
        <v>2592793414.8800001</v>
      </c>
      <c r="AF23" s="28">
        <f t="shared" si="3"/>
        <v>6</v>
      </c>
      <c r="AG23" s="21">
        <f t="shared" si="0"/>
        <v>60997</v>
      </c>
      <c r="AH23" s="29">
        <f t="shared" si="4"/>
        <v>57617631.439999998</v>
      </c>
      <c r="AI23" s="29">
        <f t="shared" si="5"/>
        <v>0</v>
      </c>
      <c r="AJ23" s="29">
        <f t="shared" si="5"/>
        <v>0</v>
      </c>
      <c r="AK23" s="29">
        <f t="shared" si="5"/>
        <v>0</v>
      </c>
      <c r="AL23" s="29">
        <f t="shared" si="5"/>
        <v>0</v>
      </c>
      <c r="AM23" s="29">
        <f t="shared" si="5"/>
        <v>0</v>
      </c>
      <c r="AN23" s="29">
        <f t="shared" si="5"/>
        <v>0</v>
      </c>
      <c r="AO23" s="29">
        <f t="shared" si="5"/>
        <v>57617631.439999998</v>
      </c>
      <c r="AP23" s="29">
        <f t="shared" si="5"/>
        <v>57617631.439999998</v>
      </c>
      <c r="AQ23" s="29">
        <f t="shared" si="5"/>
        <v>57617631.439999998</v>
      </c>
      <c r="AR23" s="29">
        <f t="shared" si="5"/>
        <v>57617631.439999998</v>
      </c>
      <c r="AS23" s="26"/>
    </row>
    <row r="24" spans="1:45" ht="86.4" x14ac:dyDescent="0.3">
      <c r="A24" s="13">
        <v>2</v>
      </c>
      <c r="B24" s="14" t="s">
        <v>86</v>
      </c>
      <c r="C24" s="15" t="str">
        <f>IF(A24="","",IF(A24=1,VLOOKUP(B24,'[11]FIN ac'!$A$2:$F$15,2,0),VLOOKUP(B24,'[11]FIN al'!$A$2:$E$16,2,0)))</f>
        <v>SECTORIZACION Y SIMULACIÓN  DE LA RED DE ALCANTARILLADO  PARA LA ESTRUCTURACION DE CIRTUITOS DE CONTROL EN LA APS 7</v>
      </c>
      <c r="D24" s="16" t="s">
        <v>79</v>
      </c>
      <c r="E24" s="13">
        <v>7</v>
      </c>
      <c r="F24" s="13">
        <v>2</v>
      </c>
      <c r="G24" s="17">
        <v>44562</v>
      </c>
      <c r="H24" s="35">
        <f t="shared" si="2"/>
        <v>44925</v>
      </c>
      <c r="I24" s="13">
        <v>2</v>
      </c>
      <c r="J24" s="19">
        <v>44</v>
      </c>
      <c r="K24" s="13">
        <v>4</v>
      </c>
      <c r="L24" s="13">
        <v>7</v>
      </c>
      <c r="M24" s="13">
        <v>1</v>
      </c>
      <c r="N24" s="13" t="s">
        <v>78</v>
      </c>
      <c r="O24" s="20" t="s">
        <v>80</v>
      </c>
      <c r="P24" s="21">
        <f>IF(A24="","",IF(A24=1,VLOOKUP(B24,'[11]FIN ac'!$A$2:$F$15,6,0),VLOOKUP(B24,'[11]POIR Di al'!$A$2:$L$15,8,0)))</f>
        <v>44926</v>
      </c>
      <c r="Q24" s="14">
        <v>68547</v>
      </c>
      <c r="R24" s="14"/>
      <c r="S24" s="14"/>
      <c r="T24" s="17">
        <v>42614</v>
      </c>
      <c r="U24" s="13">
        <v>1</v>
      </c>
      <c r="V24" s="23">
        <f>IF(A24="","",IF(A24=1,VLOOKUP(B24,'[11]FIN ac'!$A$2:$F$15,4,0),VLOOKUP(B24,'[11]FIN al'!$A$2:$E$16,4,0)))</f>
        <v>45</v>
      </c>
      <c r="W24" s="36">
        <v>30660</v>
      </c>
      <c r="X24" s="14">
        <v>3</v>
      </c>
      <c r="Y24" s="14">
        <v>0</v>
      </c>
      <c r="Z24" s="26">
        <v>0</v>
      </c>
      <c r="AA24" s="26">
        <v>0</v>
      </c>
      <c r="AB24" s="26">
        <v>0</v>
      </c>
      <c r="AC24" s="26">
        <v>0</v>
      </c>
      <c r="AD24" s="26">
        <v>1.64</v>
      </c>
      <c r="AE24" s="27">
        <f>IF(A24="","",IF(A24=1,VLOOKUP(B24,'[11]FIN ac'!$A$2:$F$15,3,0),VLOOKUP(B24,'[11]FIN al'!$A$2:$E$16,3,0)))</f>
        <v>2787252921</v>
      </c>
      <c r="AF24" s="28">
        <f t="shared" si="3"/>
        <v>7</v>
      </c>
      <c r="AG24" s="21">
        <f t="shared" si="0"/>
        <v>61362</v>
      </c>
      <c r="AH24" s="29">
        <f t="shared" si="4"/>
        <v>61938953.799999997</v>
      </c>
      <c r="AI24" s="29">
        <f t="shared" si="5"/>
        <v>0</v>
      </c>
      <c r="AJ24" s="29">
        <f t="shared" si="5"/>
        <v>0</v>
      </c>
      <c r="AK24" s="29">
        <f t="shared" si="5"/>
        <v>0</v>
      </c>
      <c r="AL24" s="29">
        <f t="shared" si="5"/>
        <v>0</v>
      </c>
      <c r="AM24" s="29">
        <f t="shared" si="5"/>
        <v>0</v>
      </c>
      <c r="AN24" s="29">
        <f t="shared" si="5"/>
        <v>0</v>
      </c>
      <c r="AO24" s="29">
        <f t="shared" si="5"/>
        <v>0</v>
      </c>
      <c r="AP24" s="29">
        <f t="shared" si="5"/>
        <v>61938953.799999997</v>
      </c>
      <c r="AQ24" s="29">
        <f t="shared" si="5"/>
        <v>61938953.799999997</v>
      </c>
      <c r="AR24" s="29">
        <f t="shared" si="5"/>
        <v>61938953.799999997</v>
      </c>
      <c r="AS24" s="26"/>
    </row>
    <row r="25" spans="1:45" ht="86.4" x14ac:dyDescent="0.3">
      <c r="A25" s="13">
        <v>2</v>
      </c>
      <c r="B25" s="14" t="s">
        <v>87</v>
      </c>
      <c r="C25" s="15" t="str">
        <f>IF(A25="","",IF(A25=1,VLOOKUP(B25,'[11]FIN ac'!$A$2:$F$15,2,0),VLOOKUP(B25,'[11]FIN al'!$A$2:$E$16,2,0)))</f>
        <v>SECTORIZACION Y SIMULACIÓN  DE LA RED DE ALCANTARILLADO  PARA LA ESTRUCTURACION DE CIRTUITOS DE CONTROL EN LA APS 8</v>
      </c>
      <c r="D25" s="16" t="s">
        <v>79</v>
      </c>
      <c r="E25" s="13">
        <v>7</v>
      </c>
      <c r="F25" s="13">
        <v>2</v>
      </c>
      <c r="G25" s="17">
        <v>44927</v>
      </c>
      <c r="H25" s="35">
        <f t="shared" si="2"/>
        <v>45290</v>
      </c>
      <c r="I25" s="13">
        <v>2</v>
      </c>
      <c r="J25" s="19">
        <v>44</v>
      </c>
      <c r="K25" s="13">
        <v>4</v>
      </c>
      <c r="L25" s="13">
        <v>7</v>
      </c>
      <c r="M25" s="13">
        <v>1</v>
      </c>
      <c r="N25" s="13" t="s">
        <v>78</v>
      </c>
      <c r="O25" s="20" t="s">
        <v>80</v>
      </c>
      <c r="P25" s="21">
        <f>IF(A25="","",IF(A25=1,VLOOKUP(B25,'[11]FIN ac'!$A$2:$F$15,6,0),VLOOKUP(B25,'[11]POIR Di al'!$A$2:$L$15,8,0)))</f>
        <v>45291</v>
      </c>
      <c r="Q25" s="14">
        <v>68547</v>
      </c>
      <c r="R25" s="14"/>
      <c r="S25" s="14"/>
      <c r="T25" s="17">
        <v>42614</v>
      </c>
      <c r="U25" s="13">
        <v>1</v>
      </c>
      <c r="V25" s="23">
        <f>IF(A25="","",IF(A25=1,VLOOKUP(B25,'[11]FIN ac'!$A$2:$F$15,4,0),VLOOKUP(B25,'[11]FIN al'!$A$2:$E$16,4,0)))</f>
        <v>45</v>
      </c>
      <c r="W25" s="36">
        <v>30660</v>
      </c>
      <c r="X25" s="14">
        <v>3</v>
      </c>
      <c r="Y25" s="14">
        <v>0</v>
      </c>
      <c r="Z25" s="26">
        <v>0</v>
      </c>
      <c r="AA25" s="26">
        <v>0</v>
      </c>
      <c r="AB25" s="26">
        <v>0</v>
      </c>
      <c r="AC25" s="26">
        <v>0</v>
      </c>
      <c r="AD25" s="26">
        <v>1.64</v>
      </c>
      <c r="AE25" s="27">
        <f>IF(A25="","",IF(A25=1,VLOOKUP(B25,'[11]FIN ac'!$A$2:$F$15,3,0),VLOOKUP(B25,'[11]FIN al'!$A$2:$E$16,3,0)))</f>
        <v>2996296890.0799999</v>
      </c>
      <c r="AF25" s="28">
        <f t="shared" si="3"/>
        <v>8</v>
      </c>
      <c r="AG25" s="21">
        <f t="shared" si="0"/>
        <v>61728</v>
      </c>
      <c r="AH25" s="29">
        <f t="shared" si="4"/>
        <v>66584375.340000004</v>
      </c>
      <c r="AI25" s="29">
        <f t="shared" si="5"/>
        <v>0</v>
      </c>
      <c r="AJ25" s="29">
        <f t="shared" si="5"/>
        <v>0</v>
      </c>
      <c r="AK25" s="29">
        <f t="shared" si="5"/>
        <v>0</v>
      </c>
      <c r="AL25" s="29">
        <f t="shared" si="5"/>
        <v>0</v>
      </c>
      <c r="AM25" s="29">
        <f t="shared" si="5"/>
        <v>0</v>
      </c>
      <c r="AN25" s="29">
        <f t="shared" si="5"/>
        <v>0</v>
      </c>
      <c r="AO25" s="29">
        <f t="shared" si="5"/>
        <v>0</v>
      </c>
      <c r="AP25" s="29">
        <f t="shared" si="5"/>
        <v>0</v>
      </c>
      <c r="AQ25" s="29">
        <f t="shared" si="5"/>
        <v>66584375.340000004</v>
      </c>
      <c r="AR25" s="29">
        <f t="shared" si="5"/>
        <v>66584375.340000004</v>
      </c>
      <c r="AS25" s="26"/>
    </row>
    <row r="26" spans="1:45" ht="86.4" x14ac:dyDescent="0.3">
      <c r="A26" s="13">
        <v>2</v>
      </c>
      <c r="B26" s="14" t="s">
        <v>88</v>
      </c>
      <c r="C26" s="15" t="str">
        <f>IF(A26="","",IF(A26=1,VLOOKUP(B26,'[11]FIN ac'!$A$2:$F$15,2,0),VLOOKUP(B26,'[11]FIN al'!$A$2:$E$16,2,0)))</f>
        <v>SECTORIZACION Y SIMULACIÓN  DE LA RED DE ALCANTARILLADO  PARA LA ESTRUCTURACION DE CIRTUITOS DE CONTROL EN LA APS 9</v>
      </c>
      <c r="D26" s="16" t="s">
        <v>79</v>
      </c>
      <c r="E26" s="13">
        <v>7</v>
      </c>
      <c r="F26" s="13">
        <v>2</v>
      </c>
      <c r="G26" s="17">
        <v>45292</v>
      </c>
      <c r="H26" s="35">
        <f t="shared" si="2"/>
        <v>45656</v>
      </c>
      <c r="I26" s="13">
        <v>2</v>
      </c>
      <c r="J26" s="19">
        <v>44</v>
      </c>
      <c r="K26" s="13">
        <v>4</v>
      </c>
      <c r="L26" s="13">
        <v>7</v>
      </c>
      <c r="M26" s="13">
        <v>1</v>
      </c>
      <c r="N26" s="13" t="s">
        <v>78</v>
      </c>
      <c r="O26" s="20" t="s">
        <v>80</v>
      </c>
      <c r="P26" s="21">
        <f>IF(A26="","",IF(A26=1,VLOOKUP(B26,'[11]FIN ac'!$A$2:$F$15,6,0),VLOOKUP(B26,'[11]POIR Di al'!$A$2:$L$15,8,0)))</f>
        <v>45657</v>
      </c>
      <c r="Q26" s="14">
        <v>68547</v>
      </c>
      <c r="R26" s="14"/>
      <c r="S26" s="14"/>
      <c r="T26" s="17">
        <v>42614</v>
      </c>
      <c r="U26" s="13">
        <v>1</v>
      </c>
      <c r="V26" s="23">
        <f>IF(A26="","",IF(A26=1,VLOOKUP(B26,'[11]FIN ac'!$A$2:$F$15,4,0),VLOOKUP(B26,'[11]FIN al'!$A$2:$E$16,4,0)))</f>
        <v>45</v>
      </c>
      <c r="W26" s="36">
        <v>30660</v>
      </c>
      <c r="X26" s="14">
        <v>3</v>
      </c>
      <c r="Y26" s="14">
        <v>0</v>
      </c>
      <c r="Z26" s="26">
        <v>0</v>
      </c>
      <c r="AA26" s="26">
        <v>0</v>
      </c>
      <c r="AB26" s="26">
        <v>0</v>
      </c>
      <c r="AC26" s="26">
        <v>0</v>
      </c>
      <c r="AD26" s="26">
        <v>1.64</v>
      </c>
      <c r="AE26" s="27">
        <f>IF(A26="","",IF(A26=1,VLOOKUP(B26,'[11]FIN ac'!$A$2:$F$15,3,0),VLOOKUP(B26,'[11]FIN al'!$A$2:$E$16,3,0)))</f>
        <v>3221019156.8400002</v>
      </c>
      <c r="AF26" s="28">
        <f t="shared" si="3"/>
        <v>9</v>
      </c>
      <c r="AG26" s="21">
        <f t="shared" si="0"/>
        <v>62093</v>
      </c>
      <c r="AH26" s="29">
        <f t="shared" si="4"/>
        <v>71578203.489999995</v>
      </c>
      <c r="AI26" s="29">
        <f t="shared" si="5"/>
        <v>0</v>
      </c>
      <c r="AJ26" s="29">
        <f t="shared" si="5"/>
        <v>0</v>
      </c>
      <c r="AK26" s="29">
        <f t="shared" si="5"/>
        <v>0</v>
      </c>
      <c r="AL26" s="29">
        <f t="shared" si="5"/>
        <v>0</v>
      </c>
      <c r="AM26" s="29">
        <f t="shared" si="5"/>
        <v>0</v>
      </c>
      <c r="AN26" s="29">
        <f t="shared" si="5"/>
        <v>0</v>
      </c>
      <c r="AO26" s="29">
        <f t="shared" si="5"/>
        <v>0</v>
      </c>
      <c r="AP26" s="29">
        <f t="shared" si="5"/>
        <v>0</v>
      </c>
      <c r="AQ26" s="29">
        <f t="shared" si="5"/>
        <v>0</v>
      </c>
      <c r="AR26" s="29">
        <f t="shared" si="5"/>
        <v>71578203.489999995</v>
      </c>
      <c r="AS26" s="26"/>
    </row>
    <row r="27" spans="1:45" ht="86.4" x14ac:dyDescent="0.3">
      <c r="A27" s="13">
        <v>2</v>
      </c>
      <c r="B27" s="14" t="s">
        <v>89</v>
      </c>
      <c r="C27" s="15" t="str">
        <f>IF(A27="","",IF(A27=1,VLOOKUP(B27,'[11]FIN ac'!$A$2:$F$15,2,0),VLOOKUP(B27,'[11]FIN al'!$A$2:$E$16,2,0)))</f>
        <v>SECTORIZACION Y SIMULACIÓN  DE LA RED DE ALCANTARILLADO  PARA LA ESTRUCTURACION DE CIRTUITOS DE CONTROL EN LA APS 10</v>
      </c>
      <c r="D27" s="16" t="s">
        <v>79</v>
      </c>
      <c r="E27" s="13">
        <v>7</v>
      </c>
      <c r="F27" s="13">
        <v>2</v>
      </c>
      <c r="G27" s="17">
        <v>45658</v>
      </c>
      <c r="H27" s="35">
        <f>P27-1</f>
        <v>46021</v>
      </c>
      <c r="I27" s="13">
        <v>2</v>
      </c>
      <c r="J27" s="19">
        <v>44</v>
      </c>
      <c r="K27" s="13">
        <v>4</v>
      </c>
      <c r="L27" s="13">
        <v>7</v>
      </c>
      <c r="M27" s="13">
        <v>1</v>
      </c>
      <c r="N27" s="13" t="s">
        <v>78</v>
      </c>
      <c r="O27" s="20" t="s">
        <v>80</v>
      </c>
      <c r="P27" s="21">
        <f>IF(A27="","",IF(A27=1,VLOOKUP(B27,'[11]FIN ac'!$A$2:$F$15,6,0),VLOOKUP(B27,'[11]POIR Di al'!$A$2:$L$15,8,0)))</f>
        <v>46022</v>
      </c>
      <c r="Q27" s="14">
        <v>68547</v>
      </c>
      <c r="R27" s="14"/>
      <c r="S27" s="14"/>
      <c r="T27" s="17">
        <v>42614</v>
      </c>
      <c r="U27" s="13">
        <v>1</v>
      </c>
      <c r="V27" s="23">
        <f>IF(A27="","",IF(A27=1,VLOOKUP(B27,'[11]FIN ac'!$A$2:$F$15,4,0),VLOOKUP(B27,'[11]FIN al'!$A$2:$E$16,4,0)))</f>
        <v>45</v>
      </c>
      <c r="W27" s="36">
        <v>30660</v>
      </c>
      <c r="X27" s="14">
        <v>3</v>
      </c>
      <c r="Y27" s="14">
        <v>0</v>
      </c>
      <c r="Z27" s="26">
        <v>0</v>
      </c>
      <c r="AA27" s="26">
        <v>0</v>
      </c>
      <c r="AB27" s="26">
        <v>0</v>
      </c>
      <c r="AC27" s="26">
        <v>0</v>
      </c>
      <c r="AD27" s="26">
        <v>1.64</v>
      </c>
      <c r="AE27" s="27">
        <f>IF(A27="","",IF(A27=1,VLOOKUP(B27,'[11]FIN ac'!$A$2:$F$15,3,0),VLOOKUP(B27,'[11]FIN al'!$A$2:$E$16,3,0)))</f>
        <v>3462595593.5999999</v>
      </c>
      <c r="AF27" s="28">
        <f t="shared" si="3"/>
        <v>10</v>
      </c>
      <c r="AG27" s="21">
        <f t="shared" si="0"/>
        <v>62458</v>
      </c>
      <c r="AH27" s="29">
        <f t="shared" si="4"/>
        <v>76946568.75</v>
      </c>
      <c r="AI27" s="29">
        <f t="shared" si="5"/>
        <v>0</v>
      </c>
      <c r="AJ27" s="29">
        <f t="shared" si="5"/>
        <v>0</v>
      </c>
      <c r="AK27" s="29">
        <f t="shared" si="5"/>
        <v>0</v>
      </c>
      <c r="AL27" s="29">
        <f t="shared" si="5"/>
        <v>0</v>
      </c>
      <c r="AM27" s="29">
        <f t="shared" si="5"/>
        <v>0</v>
      </c>
      <c r="AN27" s="29">
        <f t="shared" si="5"/>
        <v>0</v>
      </c>
      <c r="AO27" s="29">
        <f t="shared" si="5"/>
        <v>0</v>
      </c>
      <c r="AP27" s="29">
        <f t="shared" si="5"/>
        <v>0</v>
      </c>
      <c r="AQ27" s="29">
        <f t="shared" si="5"/>
        <v>0</v>
      </c>
      <c r="AR27" s="29">
        <f t="shared" si="5"/>
        <v>0</v>
      </c>
      <c r="AS27" s="26"/>
    </row>
    <row r="28" spans="1:45" ht="57.6" x14ac:dyDescent="0.3">
      <c r="A28" s="13">
        <v>2</v>
      </c>
      <c r="B28" s="14" t="s">
        <v>90</v>
      </c>
      <c r="C28" s="15" t="str">
        <f>IF(A28="","",IF(A28=1,VLOOKUP(B28,'[11]FIN ac'!$A$2:$F$15,2,0),VLOOKUP(B28,'[11]FIN al'!$A$2:$E$16,2,0)))</f>
        <v>ADQUISICIÓN DE EQUIPO COMBINADO DE SUCCIÓN Y LAVADO A ALTA PRESIÓN PARA LIMPIEZA DE REDES DE ALCANTARILLADO QUE PERMITA EL SONDEO Y SUCCION DE LOS RESIDUOS SOLIDOS QUE PUDIEREN OBSTRUIR LA RED</v>
      </c>
      <c r="D28" s="16" t="s">
        <v>91</v>
      </c>
      <c r="E28" s="13"/>
      <c r="F28" s="13">
        <v>1</v>
      </c>
      <c r="G28" s="17">
        <v>42887</v>
      </c>
      <c r="H28" s="35">
        <f t="shared" si="2"/>
        <v>43829</v>
      </c>
      <c r="I28" s="13">
        <v>1</v>
      </c>
      <c r="J28" s="19">
        <v>44</v>
      </c>
      <c r="K28" s="13">
        <v>4</v>
      </c>
      <c r="L28" s="13">
        <v>7</v>
      </c>
      <c r="M28" s="13">
        <v>1</v>
      </c>
      <c r="N28" s="13" t="s">
        <v>81</v>
      </c>
      <c r="O28" s="20" t="s">
        <v>92</v>
      </c>
      <c r="P28" s="21">
        <f>IF(A28="","",IF(A28=1,VLOOKUP(B28,'[11]FIN ac'!$A$2:$F$15,6,0),VLOOKUP(B28,'[11]POIR Di al'!$A$2:$L$15,8,0)))</f>
        <v>43830</v>
      </c>
      <c r="Q28" s="14">
        <v>68547</v>
      </c>
      <c r="R28" s="14"/>
      <c r="S28" s="14"/>
      <c r="T28" s="17">
        <v>42614</v>
      </c>
      <c r="U28" s="13">
        <v>1</v>
      </c>
      <c r="V28" s="23">
        <f>IF(A28="","",IF(A28=1,VLOOKUP(B28,'[11]FIN ac'!$A$2:$F$15,4,0),VLOOKUP(B28,'[11]FIN al'!$A$2:$E$16,4,0)))</f>
        <v>5</v>
      </c>
      <c r="W28" s="36">
        <v>30660</v>
      </c>
      <c r="X28" s="14">
        <v>3</v>
      </c>
      <c r="Y28" s="14">
        <v>0</v>
      </c>
      <c r="Z28" s="26">
        <v>0</v>
      </c>
      <c r="AA28" s="26">
        <v>0</v>
      </c>
      <c r="AB28" s="26">
        <v>0</v>
      </c>
      <c r="AC28" s="26">
        <v>0</v>
      </c>
      <c r="AD28" s="26">
        <v>1.64</v>
      </c>
      <c r="AE28" s="27">
        <f>IF(A28="","",IF(A28=1,VLOOKUP(B28,'[11]FIN ac'!$A$2:$F$15,3,0),VLOOKUP(B28,'[11]FIN al'!$A$2:$E$16,3,0)))</f>
        <v>1500000000</v>
      </c>
      <c r="AF28" s="28">
        <f t="shared" si="3"/>
        <v>4</v>
      </c>
      <c r="AG28" s="21">
        <f t="shared" si="0"/>
        <v>45657</v>
      </c>
      <c r="AH28" s="29">
        <f t="shared" si="4"/>
        <v>300000000</v>
      </c>
      <c r="AI28" s="29">
        <f t="shared" si="5"/>
        <v>0</v>
      </c>
      <c r="AJ28" s="29">
        <f t="shared" si="5"/>
        <v>0</v>
      </c>
      <c r="AK28" s="29">
        <f t="shared" si="5"/>
        <v>0</v>
      </c>
      <c r="AL28" s="29">
        <f t="shared" si="5"/>
        <v>0</v>
      </c>
      <c r="AM28" s="29">
        <f t="shared" si="5"/>
        <v>300000000</v>
      </c>
      <c r="AN28" s="29">
        <f t="shared" si="5"/>
        <v>300000000</v>
      </c>
      <c r="AO28" s="29">
        <f t="shared" si="5"/>
        <v>300000000</v>
      </c>
      <c r="AP28" s="29">
        <f t="shared" si="5"/>
        <v>300000000</v>
      </c>
      <c r="AQ28" s="29">
        <f t="shared" si="5"/>
        <v>300000000</v>
      </c>
      <c r="AR28" s="29">
        <f t="shared" si="5"/>
        <v>0</v>
      </c>
      <c r="AS28" s="26"/>
    </row>
    <row r="29" spans="1:45" ht="57.6" x14ac:dyDescent="0.3">
      <c r="A29" s="13">
        <v>2</v>
      </c>
      <c r="B29" s="14" t="s">
        <v>93</v>
      </c>
      <c r="C29" s="15" t="str">
        <f>IF(A29="","",IF(A29=1,VLOOKUP(B29,'[11]FIN ac'!$A$2:$F$15,2,0),VLOOKUP(B29,'[11]FIN al'!$A$2:$E$16,2,0)))</f>
        <v xml:space="preserve">MANEJO, TRATAMIENTO Y DISPOSICION DE LODOS DE LA PTAR EL SANTUARIO </v>
      </c>
      <c r="D29" s="16" t="s">
        <v>94</v>
      </c>
      <c r="E29" s="13"/>
      <c r="F29" s="13">
        <v>1</v>
      </c>
      <c r="G29" s="17">
        <v>42736</v>
      </c>
      <c r="H29" s="35">
        <f t="shared" si="2"/>
        <v>42945</v>
      </c>
      <c r="I29" s="13">
        <v>1</v>
      </c>
      <c r="J29" s="19">
        <v>44</v>
      </c>
      <c r="K29" s="13">
        <v>5</v>
      </c>
      <c r="L29" s="13">
        <v>10</v>
      </c>
      <c r="M29" s="13">
        <v>4</v>
      </c>
      <c r="N29" s="13" t="s">
        <v>82</v>
      </c>
      <c r="O29" s="20" t="s">
        <v>95</v>
      </c>
      <c r="P29" s="21">
        <f>IF(A29="","",IF(A29=1,VLOOKUP(B29,'[11]FIN ac'!$A$2:$F$15,6,0),VLOOKUP(B29,'[11]POIR Di al'!$A$2:$L$15,8,0)))</f>
        <v>42946</v>
      </c>
      <c r="Q29" s="14">
        <v>68547</v>
      </c>
      <c r="R29" s="14"/>
      <c r="S29" s="14"/>
      <c r="T29" s="17">
        <v>42614</v>
      </c>
      <c r="U29" s="13">
        <v>1</v>
      </c>
      <c r="V29" s="23">
        <f>IF(A29="","",IF(A29=1,VLOOKUP(B29,'[11]FIN ac'!$A$2:$F$15,4,0),VLOOKUP(B29,'[11]FIN al'!$A$2:$E$16,4,0)))</f>
        <v>23</v>
      </c>
      <c r="W29" s="36">
        <v>30660</v>
      </c>
      <c r="X29" s="14">
        <v>11</v>
      </c>
      <c r="Y29" s="14">
        <v>0</v>
      </c>
      <c r="Z29" s="26">
        <v>0</v>
      </c>
      <c r="AA29" s="26">
        <v>0</v>
      </c>
      <c r="AB29" s="26">
        <v>0</v>
      </c>
      <c r="AC29" s="26">
        <v>0</v>
      </c>
      <c r="AD29" s="26">
        <v>0</v>
      </c>
      <c r="AE29" s="27">
        <f>IF(A29="","",IF(A29=1,VLOOKUP(B29,'[11]FIN ac'!$A$2:$F$15,3,0),VLOOKUP(B29,'[11]FIN al'!$A$2:$E$16,3,0)))</f>
        <v>2570922438.9587293</v>
      </c>
      <c r="AF29" s="28">
        <f t="shared" si="3"/>
        <v>2</v>
      </c>
      <c r="AG29" s="21">
        <f t="shared" si="0"/>
        <v>51347</v>
      </c>
      <c r="AH29" s="29">
        <f t="shared" si="4"/>
        <v>111779236.48</v>
      </c>
      <c r="AI29" s="29">
        <f t="shared" si="5"/>
        <v>0</v>
      </c>
      <c r="AJ29" s="29">
        <f t="shared" si="5"/>
        <v>0</v>
      </c>
      <c r="AK29" s="29">
        <f t="shared" si="5"/>
        <v>111779236.48</v>
      </c>
      <c r="AL29" s="29">
        <f t="shared" si="5"/>
        <v>111779236.48</v>
      </c>
      <c r="AM29" s="29">
        <f t="shared" si="5"/>
        <v>111779236.48</v>
      </c>
      <c r="AN29" s="29">
        <f t="shared" si="5"/>
        <v>111779236.48</v>
      </c>
      <c r="AO29" s="29">
        <f t="shared" si="5"/>
        <v>111779236.48</v>
      </c>
      <c r="AP29" s="29">
        <f t="shared" si="5"/>
        <v>111779236.48</v>
      </c>
      <c r="AQ29" s="29">
        <f t="shared" si="5"/>
        <v>111779236.48</v>
      </c>
      <c r="AR29" s="29">
        <f t="shared" si="5"/>
        <v>111779236.48</v>
      </c>
      <c r="AS29" s="26"/>
    </row>
    <row r="30" spans="1:45" x14ac:dyDescent="0.3">
      <c r="AI30" s="41">
        <f>SUMIFS(AI4:AI29,$A$4:$A$29,1)</f>
        <v>0</v>
      </c>
      <c r="AJ30" s="41">
        <f t="shared" ref="AJ30:AR30" si="6">SUMIFS(AJ4:AJ29,$A$4:$A$29,1)</f>
        <v>18177712.73</v>
      </c>
      <c r="AK30" s="41">
        <f t="shared" si="6"/>
        <v>57377910.099999994</v>
      </c>
      <c r="AL30" s="41">
        <f t="shared" si="6"/>
        <v>177483159.12</v>
      </c>
      <c r="AM30" s="41">
        <f t="shared" si="6"/>
        <v>524889370.39999998</v>
      </c>
      <c r="AN30" s="41">
        <f t="shared" si="6"/>
        <v>542217187.90999997</v>
      </c>
      <c r="AO30" s="41">
        <f t="shared" si="6"/>
        <v>559545005.41999996</v>
      </c>
      <c r="AP30" s="41">
        <f t="shared" si="6"/>
        <v>589249835.44000006</v>
      </c>
      <c r="AQ30" s="41">
        <f t="shared" si="6"/>
        <v>534495212.47000003</v>
      </c>
      <c r="AR30" s="41">
        <f t="shared" si="6"/>
        <v>549347627.48000002</v>
      </c>
    </row>
  </sheetData>
  <autoFilter ref="A3:AS30" xr:uid="{00000000-0009-0000-0000-000033000000}"/>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POIR 39945 SUI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Calidaditalener</dc:creator>
  <cp:lastModifiedBy>Calidaditalener</cp:lastModifiedBy>
  <dcterms:created xsi:type="dcterms:W3CDTF">2023-12-07T04:55:53Z</dcterms:created>
  <dcterms:modified xsi:type="dcterms:W3CDTF">2023-12-07T17:17:05Z</dcterms:modified>
</cp:coreProperties>
</file>